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ml.chartshapes+xml"/>
  <Override PartName="/xl/vbaProject.bin" ContentType="application/vnd.ms-office.vbaProject"/>
  <Default Extension="rels" ContentType="application/vnd.openxmlformats-package.relationships+xml"/>
  <Default Extension="xml" ContentType="application/xml"/>
  <Override PartName="/xl/workbook.xml" ContentType="application/vnd.ms-excel.sheet.macroEnabled.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ml.chartshape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Default Extension="bin" ContentType="application/vnd.openxmlformats-officedocument.spreadsheetml.printerSettings"/>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codeName="{B7FE6334-C1A2-E50D-BD3D-5F4D41BBC2E3}"/>
  <workbookPr codeName="ThisWorkbook" defaultThemeVersion="124226"/>
  <bookViews>
    <workbookView xWindow="585" yWindow="405" windowWidth="13425" windowHeight="3075" tabRatio="601"/>
  </bookViews>
  <sheets>
    <sheet name="Sæson statistik" sheetId="1" r:id="rId1"/>
    <sheet name="Sæson graf" sheetId="45" r:id="rId2"/>
    <sheet name="Putts vs birdies" sheetId="46" r:id="rId3"/>
    <sheet name="Scorekort til print" sheetId="25" r:id="rId4"/>
    <sheet name="Runde 1" sheetId="3" r:id="rId5"/>
    <sheet name="Runde 2" sheetId="4" r:id="rId6"/>
    <sheet name="Runde 3" sheetId="5" r:id="rId7"/>
    <sheet name="Runde 4" sheetId="7" r:id="rId8"/>
    <sheet name="Runde 5" sheetId="6" r:id="rId9"/>
    <sheet name="Runde 6" sheetId="16" r:id="rId10"/>
    <sheet name="Runde 7" sheetId="15" r:id="rId11"/>
    <sheet name="Runde 8" sheetId="14" r:id="rId12"/>
    <sheet name="Runde 9" sheetId="13" r:id="rId13"/>
    <sheet name="Runde 10" sheetId="12" r:id="rId14"/>
    <sheet name="Runde 11" sheetId="11" r:id="rId15"/>
    <sheet name="Runde 12" sheetId="10" r:id="rId16"/>
    <sheet name="Runde 13" sheetId="9" r:id="rId17"/>
    <sheet name="Runde 14" sheetId="24" r:id="rId18"/>
    <sheet name="Runde 15" sheetId="23" r:id="rId19"/>
    <sheet name="Runde 16" sheetId="22" r:id="rId20"/>
    <sheet name="Runde 17" sheetId="21" r:id="rId21"/>
    <sheet name="Runde 18" sheetId="20" r:id="rId22"/>
    <sheet name="Runde 19" sheetId="19" r:id="rId23"/>
    <sheet name="Runde 20" sheetId="18" r:id="rId24"/>
    <sheet name="Runde 21" sheetId="34" r:id="rId25"/>
    <sheet name="Runde 22" sheetId="36" r:id="rId26"/>
    <sheet name="Runde 23" sheetId="37" r:id="rId27"/>
    <sheet name="Runde 24" sheetId="38" r:id="rId28"/>
    <sheet name="Runde 25" sheetId="39" r:id="rId29"/>
    <sheet name="Runde 26" sheetId="41" r:id="rId30"/>
    <sheet name="Runde 27" sheetId="42" r:id="rId31"/>
    <sheet name="Runde 28" sheetId="43" r:id="rId32"/>
    <sheet name="Runde 29" sheetId="44" r:id="rId33"/>
    <sheet name="Runde 30" sheetId="40" r:id="rId34"/>
    <sheet name="DATA - nix pille" sheetId="8" r:id="rId35"/>
  </sheets>
  <functionGroups/>
  <calcPr calcId="125725"/>
</workbook>
</file>

<file path=xl/calcChain.xml><?xml version="1.0" encoding="utf-8"?>
<calcChain xmlns="http://schemas.openxmlformats.org/spreadsheetml/2006/main">
  <c r="AD7" i="8"/>
  <c r="AC7"/>
  <c r="AB7"/>
  <c r="AA7"/>
  <c r="Z7"/>
  <c r="Y7"/>
  <c r="X7"/>
  <c r="W7"/>
  <c r="V7"/>
  <c r="U7"/>
  <c r="S7"/>
  <c r="R7"/>
  <c r="Q7"/>
  <c r="P7"/>
  <c r="O7"/>
  <c r="N7"/>
  <c r="M7"/>
  <c r="L7"/>
  <c r="K7"/>
  <c r="J7"/>
  <c r="I7"/>
  <c r="H7"/>
  <c r="G7"/>
  <c r="F7"/>
  <c r="E7"/>
  <c r="D7"/>
  <c r="C7"/>
  <c r="B7"/>
  <c r="T7"/>
  <c r="A7"/>
  <c r="B3"/>
  <c r="C35" s="1"/>
  <c r="C34" l="1"/>
  <c r="W30" i="1"/>
  <c r="W31" s="1"/>
  <c r="W20"/>
  <c r="C24" i="19"/>
  <c r="C25" s="1"/>
  <c r="B24"/>
  <c r="B25" s="1"/>
  <c r="C14"/>
  <c r="B14"/>
  <c r="C24" i="20"/>
  <c r="C25" s="1"/>
  <c r="B24"/>
  <c r="B25" s="1"/>
  <c r="C14"/>
  <c r="B14"/>
  <c r="AA25" i="40"/>
  <c r="AA25" i="44"/>
  <c r="AA25" i="43"/>
  <c r="AA25" i="42"/>
  <c r="AA25" i="41"/>
  <c r="AA25" i="39"/>
  <c r="AA25" i="38"/>
  <c r="AA25" i="37"/>
  <c r="AA25" i="36"/>
  <c r="AA25" i="34"/>
  <c r="AA25" i="18"/>
  <c r="AA25" i="24"/>
  <c r="AA25" i="9"/>
  <c r="AA25" i="10"/>
  <c r="AA25" i="11"/>
  <c r="AA25" i="12"/>
  <c r="AA25" i="13"/>
  <c r="AA25" i="14"/>
  <c r="AA25" i="15"/>
  <c r="AA25" i="16"/>
  <c r="AA25" i="6"/>
  <c r="AA25" i="7"/>
  <c r="AA25" i="5"/>
  <c r="AA25" i="4"/>
  <c r="AA25" i="3"/>
  <c r="Y24" i="21"/>
  <c r="Y14"/>
  <c r="X14"/>
  <c r="Z24" i="20"/>
  <c r="Y24"/>
  <c r="X24"/>
  <c r="X14"/>
  <c r="Z14"/>
  <c r="Y14"/>
  <c r="Z24" i="19"/>
  <c r="Z14"/>
  <c r="Y24"/>
  <c r="Y14"/>
  <c r="X24"/>
  <c r="X14"/>
  <c r="C24" i="24" l="1"/>
  <c r="B24"/>
  <c r="C14"/>
  <c r="B14"/>
  <c r="C24" i="10"/>
  <c r="B24"/>
  <c r="C14"/>
  <c r="B14"/>
  <c r="Z24" i="24"/>
  <c r="X14"/>
  <c r="Y24"/>
  <c r="Y14" i="11"/>
  <c r="X14"/>
  <c r="Z14" i="10"/>
  <c r="Y14"/>
  <c r="X14"/>
  <c r="X24" i="11"/>
  <c r="Z24" i="10"/>
  <c r="Y24"/>
  <c r="X24"/>
  <c r="Y24" i="11"/>
  <c r="C25" i="10" l="1"/>
  <c r="C25" i="24"/>
  <c r="B25" i="10"/>
  <c r="B25" i="24"/>
  <c r="X25" i="11"/>
  <c r="K28" i="8" s="1"/>
  <c r="C24" i="11"/>
  <c r="B24"/>
  <c r="C14"/>
  <c r="B14"/>
  <c r="C24" i="9"/>
  <c r="B24"/>
  <c r="C14"/>
  <c r="B14"/>
  <c r="C163" i="25"/>
  <c r="B163"/>
  <c r="C153"/>
  <c r="B153"/>
  <c r="J140"/>
  <c r="C24" i="15"/>
  <c r="B24"/>
  <c r="C14"/>
  <c r="B14"/>
  <c r="X24" i="24"/>
  <c r="Y14" i="23"/>
  <c r="Y24"/>
  <c r="X24"/>
  <c r="X24" i="22"/>
  <c r="Y14"/>
  <c r="W14" i="13"/>
  <c r="Y24" i="12"/>
  <c r="Y14"/>
  <c r="Y24" i="9"/>
  <c r="X14"/>
  <c r="Z14" i="24"/>
  <c r="Z14" i="23"/>
  <c r="X14"/>
  <c r="Z24"/>
  <c r="Y24" i="22"/>
  <c r="X24" i="13"/>
  <c r="Z24" i="12"/>
  <c r="Z14"/>
  <c r="Y14" i="9"/>
  <c r="Y14" i="24"/>
  <c r="X14" i="22"/>
  <c r="Y24" i="14"/>
  <c r="X24" i="21"/>
  <c r="Z24"/>
  <c r="Z14"/>
  <c r="W24" i="20"/>
  <c r="W14"/>
  <c r="X25" i="21" l="1"/>
  <c r="Q28" i="8" s="1"/>
  <c r="C25" i="11"/>
  <c r="B25"/>
  <c r="X25" i="22"/>
  <c r="P28" i="8" s="1"/>
  <c r="X25" i="23"/>
  <c r="O28" i="8" s="1"/>
  <c r="X25" i="24"/>
  <c r="N28" i="8" s="1"/>
  <c r="C25" i="9"/>
  <c r="B25"/>
  <c r="C164" i="25"/>
  <c r="B164"/>
  <c r="B25" i="15"/>
  <c r="C25"/>
  <c r="V13" i="16" l="1"/>
  <c r="V12"/>
  <c r="V11"/>
  <c r="V10"/>
  <c r="V9"/>
  <c r="V8"/>
  <c r="V7"/>
  <c r="V6"/>
  <c r="V5"/>
  <c r="V13" i="6"/>
  <c r="V12"/>
  <c r="V11"/>
  <c r="V10"/>
  <c r="V9"/>
  <c r="V8"/>
  <c r="V7"/>
  <c r="V6"/>
  <c r="V5"/>
  <c r="V13" i="7"/>
  <c r="V12"/>
  <c r="V11"/>
  <c r="V10"/>
  <c r="V9"/>
  <c r="V8"/>
  <c r="V7"/>
  <c r="V6"/>
  <c r="V5"/>
  <c r="V13" i="5"/>
  <c r="V12"/>
  <c r="V11"/>
  <c r="V10"/>
  <c r="V9"/>
  <c r="V8"/>
  <c r="V7"/>
  <c r="V6"/>
  <c r="V5"/>
  <c r="V13" i="4"/>
  <c r="V12"/>
  <c r="V11"/>
  <c r="V10"/>
  <c r="V9"/>
  <c r="V8"/>
  <c r="V7"/>
  <c r="V6"/>
  <c r="V5"/>
  <c r="V5" i="3"/>
  <c r="V6"/>
  <c r="V7"/>
  <c r="V8"/>
  <c r="V9"/>
  <c r="V10"/>
  <c r="V11"/>
  <c r="V12"/>
  <c r="V13"/>
  <c r="X35" i="40" l="1"/>
  <c r="Y35" s="1"/>
  <c r="X34"/>
  <c r="Y34" s="1"/>
  <c r="X33"/>
  <c r="Y33" s="1"/>
  <c r="X32"/>
  <c r="Y32" s="1"/>
  <c r="X31"/>
  <c r="Y31" s="1"/>
  <c r="X30"/>
  <c r="Y30" s="1"/>
  <c r="X35" i="44"/>
  <c r="Y35" s="1"/>
  <c r="X34"/>
  <c r="Y34" s="1"/>
  <c r="X33"/>
  <c r="Y33" s="1"/>
  <c r="X32"/>
  <c r="Y32" s="1"/>
  <c r="X31"/>
  <c r="Y31" s="1"/>
  <c r="X30"/>
  <c r="Y30" s="1"/>
  <c r="X35" i="43"/>
  <c r="Y35" s="1"/>
  <c r="X34"/>
  <c r="Y34" s="1"/>
  <c r="X33"/>
  <c r="Y33" s="1"/>
  <c r="X32"/>
  <c r="Y32" s="1"/>
  <c r="X31"/>
  <c r="Y31" s="1"/>
  <c r="X30"/>
  <c r="Y30" s="1"/>
  <c r="X35" i="42"/>
  <c r="Y35" s="1"/>
  <c r="X34"/>
  <c r="Y34" s="1"/>
  <c r="X33"/>
  <c r="Y33" s="1"/>
  <c r="X32"/>
  <c r="Y32" s="1"/>
  <c r="X31"/>
  <c r="Y31" s="1"/>
  <c r="X30"/>
  <c r="Y30" s="1"/>
  <c r="X35" i="41"/>
  <c r="Y35" s="1"/>
  <c r="X34"/>
  <c r="Y34" s="1"/>
  <c r="X33"/>
  <c r="Y33" s="1"/>
  <c r="X32"/>
  <c r="Y32" s="1"/>
  <c r="X31"/>
  <c r="Y31" s="1"/>
  <c r="X30"/>
  <c r="Y30" s="1"/>
  <c r="X35" i="39"/>
  <c r="Y35" s="1"/>
  <c r="X34"/>
  <c r="Y34" s="1"/>
  <c r="X33"/>
  <c r="Y33" s="1"/>
  <c r="X32"/>
  <c r="Y32" s="1"/>
  <c r="X31"/>
  <c r="Y31" s="1"/>
  <c r="X30"/>
  <c r="Y30" s="1"/>
  <c r="X35" i="38"/>
  <c r="Y35" s="1"/>
  <c r="X34"/>
  <c r="Y34" s="1"/>
  <c r="X33"/>
  <c r="Y33" s="1"/>
  <c r="X32"/>
  <c r="Y32" s="1"/>
  <c r="X31"/>
  <c r="Y31" s="1"/>
  <c r="X30"/>
  <c r="Y30" s="1"/>
  <c r="X35" i="37"/>
  <c r="Y35" s="1"/>
  <c r="X34"/>
  <c r="Y34" s="1"/>
  <c r="X33"/>
  <c r="Y33" s="1"/>
  <c r="X32"/>
  <c r="Y32" s="1"/>
  <c r="X31"/>
  <c r="Y31" s="1"/>
  <c r="X30"/>
  <c r="Y30" s="1"/>
  <c r="X35" i="36"/>
  <c r="Y35" s="1"/>
  <c r="X34"/>
  <c r="Y34" s="1"/>
  <c r="X33"/>
  <c r="Y33" s="1"/>
  <c r="X32"/>
  <c r="Y32" s="1"/>
  <c r="X31"/>
  <c r="Y31" s="1"/>
  <c r="X30"/>
  <c r="Y30" s="1"/>
  <c r="X35" i="34"/>
  <c r="Y35" s="1"/>
  <c r="X34"/>
  <c r="Y34" s="1"/>
  <c r="X33"/>
  <c r="Y33" s="1"/>
  <c r="X32"/>
  <c r="Y32" s="1"/>
  <c r="X31"/>
  <c r="Y31" s="1"/>
  <c r="X30"/>
  <c r="Y30" s="1"/>
  <c r="X35" i="18"/>
  <c r="Y35" s="1"/>
  <c r="X34"/>
  <c r="Y34" s="1"/>
  <c r="X33"/>
  <c r="Y33" s="1"/>
  <c r="X32"/>
  <c r="Y32" s="1"/>
  <c r="X31"/>
  <c r="Y31" s="1"/>
  <c r="X30"/>
  <c r="Y30" s="1"/>
  <c r="X35" i="19"/>
  <c r="Y35" s="1"/>
  <c r="X34"/>
  <c r="Y34" s="1"/>
  <c r="X33"/>
  <c r="Y33" s="1"/>
  <c r="X32"/>
  <c r="Y32" s="1"/>
  <c r="X31"/>
  <c r="Y31" s="1"/>
  <c r="X30"/>
  <c r="Y30" s="1"/>
  <c r="X35" i="20"/>
  <c r="Y35" s="1"/>
  <c r="X34"/>
  <c r="Y34" s="1"/>
  <c r="X33"/>
  <c r="Y33" s="1"/>
  <c r="X32"/>
  <c r="Y32" s="1"/>
  <c r="X31"/>
  <c r="Y31" s="1"/>
  <c r="X30"/>
  <c r="Y30" s="1"/>
  <c r="X35" i="21"/>
  <c r="Y35" s="1"/>
  <c r="X34"/>
  <c r="Y34" s="1"/>
  <c r="X33"/>
  <c r="Y33" s="1"/>
  <c r="X32"/>
  <c r="Y32" s="1"/>
  <c r="X31"/>
  <c r="Y31" s="1"/>
  <c r="X30"/>
  <c r="Y30" s="1"/>
  <c r="X35" i="22"/>
  <c r="Y35" s="1"/>
  <c r="X34"/>
  <c r="Y34" s="1"/>
  <c r="X33"/>
  <c r="Y33" s="1"/>
  <c r="X32"/>
  <c r="Y32" s="1"/>
  <c r="X31"/>
  <c r="Y31" s="1"/>
  <c r="X30"/>
  <c r="Y30" s="1"/>
  <c r="X35" i="23"/>
  <c r="Y35" s="1"/>
  <c r="X34"/>
  <c r="Y34" s="1"/>
  <c r="X33"/>
  <c r="Y33" s="1"/>
  <c r="X32"/>
  <c r="Y32" s="1"/>
  <c r="X31"/>
  <c r="Y31" s="1"/>
  <c r="X30"/>
  <c r="Y30" s="1"/>
  <c r="X35" i="24"/>
  <c r="Y35" s="1"/>
  <c r="X34"/>
  <c r="Y34" s="1"/>
  <c r="X33"/>
  <c r="Y33" s="1"/>
  <c r="X32"/>
  <c r="Y32" s="1"/>
  <c r="X31"/>
  <c r="Y31" s="1"/>
  <c r="X30"/>
  <c r="Y30" s="1"/>
  <c r="X35" i="9"/>
  <c r="Y35" s="1"/>
  <c r="X34"/>
  <c r="Y34" s="1"/>
  <c r="X33"/>
  <c r="Y33" s="1"/>
  <c r="X32"/>
  <c r="Y32" s="1"/>
  <c r="X31"/>
  <c r="Y31" s="1"/>
  <c r="X30"/>
  <c r="Y30" s="1"/>
  <c r="X35" i="10"/>
  <c r="Y35" s="1"/>
  <c r="X34"/>
  <c r="Y34" s="1"/>
  <c r="X33"/>
  <c r="Y33" s="1"/>
  <c r="X32"/>
  <c r="Y32" s="1"/>
  <c r="X31"/>
  <c r="Y31" s="1"/>
  <c r="X30"/>
  <c r="Y30" s="1"/>
  <c r="AA5" i="5" l="1"/>
  <c r="AC5"/>
  <c r="AA6"/>
  <c r="AC6"/>
  <c r="AA7"/>
  <c r="AC7"/>
  <c r="AA8"/>
  <c r="AC8"/>
  <c r="AA9"/>
  <c r="AC9"/>
  <c r="AA10"/>
  <c r="AC10"/>
  <c r="AA11"/>
  <c r="AC11"/>
  <c r="AA12"/>
  <c r="AC12"/>
  <c r="AA13"/>
  <c r="AC13"/>
  <c r="B14"/>
  <c r="C14"/>
  <c r="E14"/>
  <c r="F14"/>
  <c r="G14"/>
  <c r="H14"/>
  <c r="I14"/>
  <c r="M14"/>
  <c r="N14"/>
  <c r="O14"/>
  <c r="P14"/>
  <c r="Q14"/>
  <c r="V14"/>
  <c r="W14"/>
  <c r="X14"/>
  <c r="Y14"/>
  <c r="Z14"/>
  <c r="S14" l="1"/>
  <c r="X43"/>
  <c r="X40"/>
  <c r="X39"/>
  <c r="X44"/>
  <c r="X42"/>
  <c r="X41"/>
  <c r="AA14"/>
  <c r="AB14"/>
  <c r="AC14"/>
  <c r="V15"/>
  <c r="AA15"/>
  <c r="AC15"/>
  <c r="V16"/>
  <c r="AA16"/>
  <c r="AC16"/>
  <c r="V17"/>
  <c r="AA17"/>
  <c r="AC17"/>
  <c r="V18"/>
  <c r="AA18"/>
  <c r="AC18"/>
  <c r="V19"/>
  <c r="AA19"/>
  <c r="AC19"/>
  <c r="V20"/>
  <c r="AA20"/>
  <c r="AC20"/>
  <c r="V21"/>
  <c r="AA21"/>
  <c r="AC21"/>
  <c r="V22"/>
  <c r="AA22"/>
  <c r="AC22"/>
  <c r="V23"/>
  <c r="AA23"/>
  <c r="AC23"/>
  <c r="B24"/>
  <c r="C24"/>
  <c r="E24"/>
  <c r="F24"/>
  <c r="G24"/>
  <c r="H24"/>
  <c r="I24"/>
  <c r="M24"/>
  <c r="N24"/>
  <c r="O24"/>
  <c r="P24"/>
  <c r="Q24"/>
  <c r="Y24"/>
  <c r="X24"/>
  <c r="Z24"/>
  <c r="W24"/>
  <c r="X25" l="1"/>
  <c r="C28" i="8" s="1"/>
  <c r="X34" i="5"/>
  <c r="Y34" s="1"/>
  <c r="X32"/>
  <c r="Y32" s="1"/>
  <c r="X30"/>
  <c r="Y30" s="1"/>
  <c r="X35"/>
  <c r="Y35" s="1"/>
  <c r="X33"/>
  <c r="Y33" s="1"/>
  <c r="X31"/>
  <c r="Y31" s="1"/>
  <c r="V24"/>
  <c r="S24"/>
  <c r="AA24"/>
  <c r="Y42"/>
  <c r="Z42"/>
  <c r="Z39"/>
  <c r="Y39"/>
  <c r="Y43"/>
  <c r="Z43" s="1"/>
  <c r="Z41"/>
  <c r="Y41"/>
  <c r="Y44"/>
  <c r="Z44" s="1"/>
  <c r="Y40"/>
  <c r="Z40" s="1"/>
  <c r="AB24"/>
  <c r="AB25" s="1"/>
  <c r="AC24"/>
  <c r="B25"/>
  <c r="C25"/>
  <c r="E25"/>
  <c r="J1" s="1"/>
  <c r="F25"/>
  <c r="G25"/>
  <c r="H25"/>
  <c r="I25"/>
  <c r="M25"/>
  <c r="N25"/>
  <c r="O25"/>
  <c r="P25"/>
  <c r="Q25"/>
  <c r="T25"/>
  <c r="U25"/>
  <c r="W25"/>
  <c r="Y25"/>
  <c r="Z25"/>
  <c r="AC25"/>
  <c r="A28"/>
  <c r="A29"/>
  <c r="T30"/>
  <c r="T31"/>
  <c r="T32"/>
  <c r="T34"/>
  <c r="T35"/>
  <c r="S25" l="1"/>
  <c r="C24" i="8" s="1"/>
  <c r="V25" i="5"/>
  <c r="C32" i="8" s="1"/>
  <c r="J14" i="5"/>
  <c r="K14"/>
  <c r="L14"/>
  <c r="A30" s="1"/>
  <c r="L24"/>
  <c r="K24"/>
  <c r="J24"/>
  <c r="J25" l="1"/>
  <c r="K25"/>
  <c r="L25"/>
  <c r="A29" i="40"/>
  <c r="A28"/>
  <c r="L25" s="1"/>
  <c r="AB24"/>
  <c r="Q24"/>
  <c r="S24" s="1"/>
  <c r="P24"/>
  <c r="O24"/>
  <c r="N24"/>
  <c r="M24"/>
  <c r="L24"/>
  <c r="K24"/>
  <c r="J24"/>
  <c r="I24"/>
  <c r="H24"/>
  <c r="G24"/>
  <c r="AC24" s="1"/>
  <c r="F24"/>
  <c r="E24"/>
  <c r="C24"/>
  <c r="B24"/>
  <c r="AC23"/>
  <c r="AA23"/>
  <c r="V23"/>
  <c r="AC22"/>
  <c r="AA22"/>
  <c r="V22"/>
  <c r="AC21"/>
  <c r="AA21"/>
  <c r="V21"/>
  <c r="AC20"/>
  <c r="AA20"/>
  <c r="V20"/>
  <c r="AC19"/>
  <c r="AA19"/>
  <c r="V19"/>
  <c r="AC18"/>
  <c r="AA18"/>
  <c r="V18"/>
  <c r="AC17"/>
  <c r="AA17"/>
  <c r="V17"/>
  <c r="AC16"/>
  <c r="AA16"/>
  <c r="V16"/>
  <c r="AC15"/>
  <c r="AA15"/>
  <c r="V15"/>
  <c r="V24" s="1"/>
  <c r="AB14"/>
  <c r="AB25" s="1"/>
  <c r="Q14"/>
  <c r="P14"/>
  <c r="P25" s="1"/>
  <c r="AD20" i="8" s="1"/>
  <c r="O14" i="40"/>
  <c r="N14"/>
  <c r="M14"/>
  <c r="L14"/>
  <c r="A30" s="1"/>
  <c r="K14"/>
  <c r="J14"/>
  <c r="I14"/>
  <c r="H14"/>
  <c r="G14"/>
  <c r="AC14" s="1"/>
  <c r="F14"/>
  <c r="F25" s="1"/>
  <c r="E14"/>
  <c r="E25" s="1"/>
  <c r="C14"/>
  <c r="B14"/>
  <c r="AC13"/>
  <c r="AA13"/>
  <c r="V13"/>
  <c r="AC12"/>
  <c r="AA12"/>
  <c r="V12"/>
  <c r="AC11"/>
  <c r="AA11"/>
  <c r="V11"/>
  <c r="AC10"/>
  <c r="AA10"/>
  <c r="V10"/>
  <c r="AC9"/>
  <c r="AA9"/>
  <c r="V9"/>
  <c r="AC8"/>
  <c r="AA8"/>
  <c r="V8"/>
  <c r="AC7"/>
  <c r="AA7"/>
  <c r="V7"/>
  <c r="AC6"/>
  <c r="AA6"/>
  <c r="V6"/>
  <c r="AC5"/>
  <c r="AA5"/>
  <c r="V5"/>
  <c r="V14" s="1"/>
  <c r="A29" i="44"/>
  <c r="A28"/>
  <c r="L25" s="1"/>
  <c r="AB24"/>
  <c r="Q24"/>
  <c r="S24" s="1"/>
  <c r="P24"/>
  <c r="O24"/>
  <c r="N24"/>
  <c r="M24"/>
  <c r="L24"/>
  <c r="K24"/>
  <c r="J24"/>
  <c r="I24"/>
  <c r="H24"/>
  <c r="G24"/>
  <c r="AC24" s="1"/>
  <c r="F24"/>
  <c r="E24"/>
  <c r="C24"/>
  <c r="B24"/>
  <c r="AC23"/>
  <c r="AA23"/>
  <c r="V23"/>
  <c r="AC22"/>
  <c r="AA22"/>
  <c r="V22"/>
  <c r="AC21"/>
  <c r="AA21"/>
  <c r="V21"/>
  <c r="AC20"/>
  <c r="AA20"/>
  <c r="V20"/>
  <c r="AC19"/>
  <c r="AA19"/>
  <c r="V19"/>
  <c r="AC18"/>
  <c r="AA18"/>
  <c r="V18"/>
  <c r="AC17"/>
  <c r="AA17"/>
  <c r="V17"/>
  <c r="AC16"/>
  <c r="AA16"/>
  <c r="V16"/>
  <c r="AC15"/>
  <c r="AA15"/>
  <c r="V15"/>
  <c r="AB14"/>
  <c r="Q14"/>
  <c r="P14"/>
  <c r="O14"/>
  <c r="N14"/>
  <c r="M14"/>
  <c r="K14"/>
  <c r="I14"/>
  <c r="H14"/>
  <c r="G14"/>
  <c r="AC14" s="1"/>
  <c r="F14"/>
  <c r="E14"/>
  <c r="E25" s="1"/>
  <c r="C14"/>
  <c r="B14"/>
  <c r="AC13"/>
  <c r="AA13"/>
  <c r="V13"/>
  <c r="AC12"/>
  <c r="AA12"/>
  <c r="V12"/>
  <c r="AC11"/>
  <c r="AA11"/>
  <c r="V11"/>
  <c r="AC10"/>
  <c r="AA10"/>
  <c r="V10"/>
  <c r="AC9"/>
  <c r="AA9"/>
  <c r="V9"/>
  <c r="AC8"/>
  <c r="AA8"/>
  <c r="V8"/>
  <c r="AC7"/>
  <c r="AA7"/>
  <c r="V7"/>
  <c r="AC6"/>
  <c r="AA6"/>
  <c r="V6"/>
  <c r="AC5"/>
  <c r="AA5"/>
  <c r="V5"/>
  <c r="A29" i="43"/>
  <c r="L24" s="1"/>
  <c r="A28"/>
  <c r="L25" s="1"/>
  <c r="AB24"/>
  <c r="Q24"/>
  <c r="S24" s="1"/>
  <c r="P24"/>
  <c r="O24"/>
  <c r="N24"/>
  <c r="M24"/>
  <c r="I24"/>
  <c r="H24"/>
  <c r="G24"/>
  <c r="AC24" s="1"/>
  <c r="F24"/>
  <c r="E24"/>
  <c r="C24"/>
  <c r="B24"/>
  <c r="AC23"/>
  <c r="AA23"/>
  <c r="V23"/>
  <c r="AC22"/>
  <c r="AA22"/>
  <c r="V22"/>
  <c r="AC21"/>
  <c r="AA21"/>
  <c r="V21"/>
  <c r="AC20"/>
  <c r="AA20"/>
  <c r="V20"/>
  <c r="AC19"/>
  <c r="AA19"/>
  <c r="V19"/>
  <c r="AC18"/>
  <c r="AA18"/>
  <c r="V18"/>
  <c r="AC17"/>
  <c r="AA17"/>
  <c r="V17"/>
  <c r="AC16"/>
  <c r="AA16"/>
  <c r="V16"/>
  <c r="AC15"/>
  <c r="AA15"/>
  <c r="V15"/>
  <c r="AB14"/>
  <c r="AB25" s="1"/>
  <c r="Q14"/>
  <c r="P14"/>
  <c r="P25" s="1"/>
  <c r="AB20" i="8" s="1"/>
  <c r="O14" i="43"/>
  <c r="N14"/>
  <c r="M14"/>
  <c r="L14"/>
  <c r="A30" s="1"/>
  <c r="K14"/>
  <c r="J14"/>
  <c r="I14"/>
  <c r="H14"/>
  <c r="G14"/>
  <c r="AC14" s="1"/>
  <c r="F14"/>
  <c r="F25" s="1"/>
  <c r="E14"/>
  <c r="E25" s="1"/>
  <c r="C14"/>
  <c r="B14"/>
  <c r="AC13"/>
  <c r="AA13"/>
  <c r="V13"/>
  <c r="AC12"/>
  <c r="AA12"/>
  <c r="V12"/>
  <c r="AC11"/>
  <c r="AA11"/>
  <c r="V11"/>
  <c r="AC10"/>
  <c r="AA10"/>
  <c r="V10"/>
  <c r="AC9"/>
  <c r="AA9"/>
  <c r="V9"/>
  <c r="AC8"/>
  <c r="AA8"/>
  <c r="V8"/>
  <c r="AC7"/>
  <c r="AA7"/>
  <c r="V7"/>
  <c r="AC6"/>
  <c r="AA6"/>
  <c r="V6"/>
  <c r="AC5"/>
  <c r="AA5"/>
  <c r="V5"/>
  <c r="A29" i="42"/>
  <c r="A28"/>
  <c r="L25" s="1"/>
  <c r="AB24"/>
  <c r="Q24"/>
  <c r="S24" s="1"/>
  <c r="P24"/>
  <c r="O24"/>
  <c r="N24"/>
  <c r="M24"/>
  <c r="L24"/>
  <c r="K24"/>
  <c r="J24"/>
  <c r="I24"/>
  <c r="H24"/>
  <c r="G24"/>
  <c r="AC24" s="1"/>
  <c r="F24"/>
  <c r="E24"/>
  <c r="C24"/>
  <c r="B24"/>
  <c r="AC23"/>
  <c r="AA23"/>
  <c r="V23"/>
  <c r="AC22"/>
  <c r="AA22"/>
  <c r="V22"/>
  <c r="AC21"/>
  <c r="AA21"/>
  <c r="V21"/>
  <c r="AC20"/>
  <c r="AA20"/>
  <c r="V20"/>
  <c r="AC19"/>
  <c r="AA19"/>
  <c r="V19"/>
  <c r="AC18"/>
  <c r="AA18"/>
  <c r="V18"/>
  <c r="AC17"/>
  <c r="AA17"/>
  <c r="V17"/>
  <c r="AC16"/>
  <c r="AA16"/>
  <c r="V16"/>
  <c r="AC15"/>
  <c r="AA15"/>
  <c r="V15"/>
  <c r="AB14"/>
  <c r="Q14"/>
  <c r="P14"/>
  <c r="O14"/>
  <c r="N14"/>
  <c r="M14"/>
  <c r="K14"/>
  <c r="I14"/>
  <c r="H14"/>
  <c r="G14"/>
  <c r="AC14" s="1"/>
  <c r="F14"/>
  <c r="E14"/>
  <c r="E25" s="1"/>
  <c r="C14"/>
  <c r="B14"/>
  <c r="AC13"/>
  <c r="AA13"/>
  <c r="V13"/>
  <c r="AC12"/>
  <c r="AA12"/>
  <c r="V12"/>
  <c r="AC11"/>
  <c r="AA11"/>
  <c r="V11"/>
  <c r="AC10"/>
  <c r="AA10"/>
  <c r="V10"/>
  <c r="AC9"/>
  <c r="AA9"/>
  <c r="V9"/>
  <c r="AC8"/>
  <c r="AA8"/>
  <c r="V8"/>
  <c r="AC7"/>
  <c r="AA7"/>
  <c r="V7"/>
  <c r="AC6"/>
  <c r="AA6"/>
  <c r="V6"/>
  <c r="AC5"/>
  <c r="AA5"/>
  <c r="V5"/>
  <c r="A29" i="41"/>
  <c r="L24" s="1"/>
  <c r="A28"/>
  <c r="L25" s="1"/>
  <c r="AB24"/>
  <c r="Q24"/>
  <c r="S24" s="1"/>
  <c r="P24"/>
  <c r="O24"/>
  <c r="N24"/>
  <c r="M24"/>
  <c r="J24"/>
  <c r="I24"/>
  <c r="H24"/>
  <c r="G24"/>
  <c r="AC24" s="1"/>
  <c r="F24"/>
  <c r="E24"/>
  <c r="C24"/>
  <c r="B24"/>
  <c r="AC23"/>
  <c r="AA23"/>
  <c r="V23"/>
  <c r="AC22"/>
  <c r="AA22"/>
  <c r="V22"/>
  <c r="AC21"/>
  <c r="AA21"/>
  <c r="V21"/>
  <c r="AC20"/>
  <c r="AA20"/>
  <c r="V20"/>
  <c r="AC19"/>
  <c r="AA19"/>
  <c r="V19"/>
  <c r="AC18"/>
  <c r="AA18"/>
  <c r="V18"/>
  <c r="AC17"/>
  <c r="AA17"/>
  <c r="V17"/>
  <c r="AC16"/>
  <c r="AA16"/>
  <c r="V16"/>
  <c r="AC15"/>
  <c r="AA15"/>
  <c r="V15"/>
  <c r="AB14"/>
  <c r="AB25" s="1"/>
  <c r="Q14"/>
  <c r="P14"/>
  <c r="P25" s="1"/>
  <c r="Z20" i="8" s="1"/>
  <c r="O14" i="41"/>
  <c r="N14"/>
  <c r="M14"/>
  <c r="L14"/>
  <c r="A30" s="1"/>
  <c r="K14"/>
  <c r="J14"/>
  <c r="I14"/>
  <c r="H14"/>
  <c r="G14"/>
  <c r="AC14" s="1"/>
  <c r="F14"/>
  <c r="E14"/>
  <c r="E25" s="1"/>
  <c r="C14"/>
  <c r="B14"/>
  <c r="AC13"/>
  <c r="AA13"/>
  <c r="V13"/>
  <c r="AC12"/>
  <c r="AA12"/>
  <c r="V12"/>
  <c r="AC11"/>
  <c r="AA11"/>
  <c r="V11"/>
  <c r="AC10"/>
  <c r="AA10"/>
  <c r="V10"/>
  <c r="AC9"/>
  <c r="AA9"/>
  <c r="V9"/>
  <c r="AC8"/>
  <c r="AA8"/>
  <c r="V8"/>
  <c r="AC7"/>
  <c r="AA7"/>
  <c r="V7"/>
  <c r="AC6"/>
  <c r="AA6"/>
  <c r="V6"/>
  <c r="AC5"/>
  <c r="AA5"/>
  <c r="V5"/>
  <c r="A29" i="39"/>
  <c r="L24" s="1"/>
  <c r="A28"/>
  <c r="L25" s="1"/>
  <c r="AB24"/>
  <c r="Q24"/>
  <c r="S24" s="1"/>
  <c r="P24"/>
  <c r="O24"/>
  <c r="N24"/>
  <c r="M24"/>
  <c r="I24"/>
  <c r="H24"/>
  <c r="G24"/>
  <c r="AC24" s="1"/>
  <c r="F24"/>
  <c r="E24"/>
  <c r="C24"/>
  <c r="B24"/>
  <c r="AC23"/>
  <c r="AA23"/>
  <c r="V23"/>
  <c r="AC22"/>
  <c r="AA22"/>
  <c r="V22"/>
  <c r="AC21"/>
  <c r="AA21"/>
  <c r="V21"/>
  <c r="AC20"/>
  <c r="AA20"/>
  <c r="V20"/>
  <c r="AC19"/>
  <c r="AA19"/>
  <c r="V19"/>
  <c r="AC18"/>
  <c r="AA18"/>
  <c r="V18"/>
  <c r="AC17"/>
  <c r="AA17"/>
  <c r="V17"/>
  <c r="AC16"/>
  <c r="AA16"/>
  <c r="V16"/>
  <c r="AC15"/>
  <c r="AA15"/>
  <c r="V15"/>
  <c r="AB14"/>
  <c r="Q14"/>
  <c r="P14"/>
  <c r="O14"/>
  <c r="N14"/>
  <c r="M14"/>
  <c r="L14"/>
  <c r="A30" s="1"/>
  <c r="K14"/>
  <c r="J14"/>
  <c r="I14"/>
  <c r="H14"/>
  <c r="G14"/>
  <c r="AC14" s="1"/>
  <c r="F14"/>
  <c r="E14"/>
  <c r="E25" s="1"/>
  <c r="C14"/>
  <c r="B14"/>
  <c r="AC13"/>
  <c r="AA13"/>
  <c r="V13"/>
  <c r="AC12"/>
  <c r="AA12"/>
  <c r="V12"/>
  <c r="AC11"/>
  <c r="AA11"/>
  <c r="V11"/>
  <c r="AC10"/>
  <c r="AA10"/>
  <c r="V10"/>
  <c r="AC9"/>
  <c r="AA9"/>
  <c r="V9"/>
  <c r="AC8"/>
  <c r="AA8"/>
  <c r="V8"/>
  <c r="AC7"/>
  <c r="AA7"/>
  <c r="V7"/>
  <c r="AC6"/>
  <c r="AA6"/>
  <c r="V6"/>
  <c r="AC5"/>
  <c r="AA5"/>
  <c r="V5"/>
  <c r="A29" i="38"/>
  <c r="L24" s="1"/>
  <c r="A28"/>
  <c r="L25" s="1"/>
  <c r="AB24"/>
  <c r="Q24"/>
  <c r="S24" s="1"/>
  <c r="P24"/>
  <c r="O24"/>
  <c r="N24"/>
  <c r="M24"/>
  <c r="K24"/>
  <c r="I24"/>
  <c r="H24"/>
  <c r="G24"/>
  <c r="AC24" s="1"/>
  <c r="F24"/>
  <c r="E24"/>
  <c r="C24"/>
  <c r="B24"/>
  <c r="AC23"/>
  <c r="AA23"/>
  <c r="V23"/>
  <c r="AC22"/>
  <c r="AA22"/>
  <c r="V22"/>
  <c r="AC21"/>
  <c r="AA21"/>
  <c r="V21"/>
  <c r="AC20"/>
  <c r="AA20"/>
  <c r="V20"/>
  <c r="AC19"/>
  <c r="AA19"/>
  <c r="V19"/>
  <c r="AC18"/>
  <c r="AA18"/>
  <c r="V18"/>
  <c r="AC17"/>
  <c r="AA17"/>
  <c r="V17"/>
  <c r="AC16"/>
  <c r="AA16"/>
  <c r="V16"/>
  <c r="AC15"/>
  <c r="AA15"/>
  <c r="V15"/>
  <c r="AB14"/>
  <c r="Q14"/>
  <c r="P14"/>
  <c r="O14"/>
  <c r="N14"/>
  <c r="M14"/>
  <c r="K14"/>
  <c r="I14"/>
  <c r="H14"/>
  <c r="G14"/>
  <c r="AC14" s="1"/>
  <c r="F14"/>
  <c r="E14"/>
  <c r="E25" s="1"/>
  <c r="C14"/>
  <c r="B14"/>
  <c r="AC13"/>
  <c r="AA13"/>
  <c r="V13"/>
  <c r="AC12"/>
  <c r="AA12"/>
  <c r="V12"/>
  <c r="AC11"/>
  <c r="AA11"/>
  <c r="V11"/>
  <c r="AC10"/>
  <c r="AA10"/>
  <c r="V10"/>
  <c r="AC9"/>
  <c r="AA9"/>
  <c r="V9"/>
  <c r="AC8"/>
  <c r="AA8"/>
  <c r="V8"/>
  <c r="AC7"/>
  <c r="AA7"/>
  <c r="V7"/>
  <c r="AC6"/>
  <c r="AA6"/>
  <c r="V6"/>
  <c r="AC5"/>
  <c r="AA5"/>
  <c r="V5"/>
  <c r="A29" i="37"/>
  <c r="L24" s="1"/>
  <c r="A28"/>
  <c r="L25" s="1"/>
  <c r="AB24"/>
  <c r="Q24"/>
  <c r="S24" s="1"/>
  <c r="P24"/>
  <c r="O24"/>
  <c r="N24"/>
  <c r="M24"/>
  <c r="I24"/>
  <c r="H24"/>
  <c r="G24"/>
  <c r="AC24" s="1"/>
  <c r="F24"/>
  <c r="E24"/>
  <c r="C24"/>
  <c r="B24"/>
  <c r="AC23"/>
  <c r="AA23"/>
  <c r="V23"/>
  <c r="AC22"/>
  <c r="AA22"/>
  <c r="V22"/>
  <c r="AC21"/>
  <c r="AA21"/>
  <c r="V21"/>
  <c r="AC20"/>
  <c r="AA20"/>
  <c r="V20"/>
  <c r="AC19"/>
  <c r="AA19"/>
  <c r="V19"/>
  <c r="AC18"/>
  <c r="AA18"/>
  <c r="V18"/>
  <c r="AC17"/>
  <c r="AA17"/>
  <c r="V17"/>
  <c r="AC16"/>
  <c r="AA16"/>
  <c r="V16"/>
  <c r="AC15"/>
  <c r="AA15"/>
  <c r="V15"/>
  <c r="AB14"/>
  <c r="Q14"/>
  <c r="P14"/>
  <c r="O14"/>
  <c r="N14"/>
  <c r="M14"/>
  <c r="L14"/>
  <c r="A30" s="1"/>
  <c r="K14"/>
  <c r="J14"/>
  <c r="I14"/>
  <c r="H14"/>
  <c r="G14"/>
  <c r="AC14" s="1"/>
  <c r="F14"/>
  <c r="E14"/>
  <c r="E25" s="1"/>
  <c r="C14"/>
  <c r="B14"/>
  <c r="AC13"/>
  <c r="AA13"/>
  <c r="V13"/>
  <c r="AC12"/>
  <c r="AA12"/>
  <c r="V12"/>
  <c r="AC11"/>
  <c r="AA11"/>
  <c r="V11"/>
  <c r="AC10"/>
  <c r="AA10"/>
  <c r="V10"/>
  <c r="AC9"/>
  <c r="AA9"/>
  <c r="V9"/>
  <c r="AC8"/>
  <c r="AA8"/>
  <c r="V8"/>
  <c r="AC7"/>
  <c r="AA7"/>
  <c r="V7"/>
  <c r="AC6"/>
  <c r="AA6"/>
  <c r="V6"/>
  <c r="AC5"/>
  <c r="AA5"/>
  <c r="V5"/>
  <c r="A29" i="36"/>
  <c r="L24" s="1"/>
  <c r="A28"/>
  <c r="L25" s="1"/>
  <c r="AB24"/>
  <c r="Q24"/>
  <c r="S24" s="1"/>
  <c r="P24"/>
  <c r="O24"/>
  <c r="N24"/>
  <c r="M24"/>
  <c r="K24"/>
  <c r="I24"/>
  <c r="H24"/>
  <c r="G24"/>
  <c r="AC24" s="1"/>
  <c r="F24"/>
  <c r="E24"/>
  <c r="C24"/>
  <c r="B24"/>
  <c r="AC23"/>
  <c r="AA23"/>
  <c r="V23"/>
  <c r="AC22"/>
  <c r="AA22"/>
  <c r="V22"/>
  <c r="AC21"/>
  <c r="AA21"/>
  <c r="V21"/>
  <c r="AC20"/>
  <c r="AA20"/>
  <c r="V20"/>
  <c r="AC19"/>
  <c r="AA19"/>
  <c r="V19"/>
  <c r="AC18"/>
  <c r="AA18"/>
  <c r="V18"/>
  <c r="AC17"/>
  <c r="AA17"/>
  <c r="V17"/>
  <c r="AC16"/>
  <c r="AA16"/>
  <c r="V16"/>
  <c r="AC15"/>
  <c r="AA15"/>
  <c r="V15"/>
  <c r="AB14"/>
  <c r="Q14"/>
  <c r="P14"/>
  <c r="O14"/>
  <c r="N14"/>
  <c r="M14"/>
  <c r="K14"/>
  <c r="I14"/>
  <c r="H14"/>
  <c r="G14"/>
  <c r="AC14" s="1"/>
  <c r="F14"/>
  <c r="E14"/>
  <c r="E25" s="1"/>
  <c r="C14"/>
  <c r="B14"/>
  <c r="AC13"/>
  <c r="AA13"/>
  <c r="V13"/>
  <c r="AC12"/>
  <c r="AA12"/>
  <c r="V12"/>
  <c r="AC11"/>
  <c r="AA11"/>
  <c r="V11"/>
  <c r="AC10"/>
  <c r="AA10"/>
  <c r="V10"/>
  <c r="AC9"/>
  <c r="AA9"/>
  <c r="V9"/>
  <c r="AC8"/>
  <c r="AA8"/>
  <c r="V8"/>
  <c r="AC7"/>
  <c r="AA7"/>
  <c r="V7"/>
  <c r="AC6"/>
  <c r="AA6"/>
  <c r="V6"/>
  <c r="AC5"/>
  <c r="AA5"/>
  <c r="V5"/>
  <c r="A29" i="34"/>
  <c r="L24" s="1"/>
  <c r="A28"/>
  <c r="L25" s="1"/>
  <c r="AB24"/>
  <c r="Q24"/>
  <c r="S24" s="1"/>
  <c r="P24"/>
  <c r="O24"/>
  <c r="N24"/>
  <c r="M24"/>
  <c r="K24"/>
  <c r="I24"/>
  <c r="H24"/>
  <c r="G24"/>
  <c r="AC24" s="1"/>
  <c r="F24"/>
  <c r="E24"/>
  <c r="C24"/>
  <c r="B24"/>
  <c r="AC23"/>
  <c r="AA23"/>
  <c r="V23"/>
  <c r="AC22"/>
  <c r="AA22"/>
  <c r="V22"/>
  <c r="AC21"/>
  <c r="AA21"/>
  <c r="V21"/>
  <c r="AC20"/>
  <c r="AA20"/>
  <c r="V20"/>
  <c r="AC19"/>
  <c r="AA19"/>
  <c r="V19"/>
  <c r="AC18"/>
  <c r="AA18"/>
  <c r="V18"/>
  <c r="AC17"/>
  <c r="AA17"/>
  <c r="V17"/>
  <c r="AC16"/>
  <c r="AA16"/>
  <c r="V16"/>
  <c r="AC15"/>
  <c r="AA15"/>
  <c r="V15"/>
  <c r="AB14"/>
  <c r="AB25" s="1"/>
  <c r="Q14"/>
  <c r="P14"/>
  <c r="P25" s="1"/>
  <c r="U20" i="8" s="1"/>
  <c r="O14" i="34"/>
  <c r="N14"/>
  <c r="M14"/>
  <c r="L14"/>
  <c r="A30" s="1"/>
  <c r="K14"/>
  <c r="J14"/>
  <c r="I14"/>
  <c r="H14"/>
  <c r="G14"/>
  <c r="AC14" s="1"/>
  <c r="F14"/>
  <c r="F25" s="1"/>
  <c r="E14"/>
  <c r="E25" s="1"/>
  <c r="C14"/>
  <c r="B14"/>
  <c r="AC13"/>
  <c r="AA13"/>
  <c r="V13"/>
  <c r="AC12"/>
  <c r="AA12"/>
  <c r="V12"/>
  <c r="AC11"/>
  <c r="AA11"/>
  <c r="V11"/>
  <c r="AC10"/>
  <c r="AA10"/>
  <c r="V10"/>
  <c r="AC9"/>
  <c r="AA9"/>
  <c r="V9"/>
  <c r="AC8"/>
  <c r="AA8"/>
  <c r="V8"/>
  <c r="AC7"/>
  <c r="AA7"/>
  <c r="V7"/>
  <c r="AC6"/>
  <c r="AA6"/>
  <c r="V6"/>
  <c r="AC5"/>
  <c r="AA5"/>
  <c r="V5"/>
  <c r="A29" i="18"/>
  <c r="K24" s="1"/>
  <c r="A28"/>
  <c r="L25" s="1"/>
  <c r="AB24"/>
  <c r="Q24"/>
  <c r="S24" s="1"/>
  <c r="P24"/>
  <c r="O24"/>
  <c r="N24"/>
  <c r="M24"/>
  <c r="L24"/>
  <c r="J24"/>
  <c r="I24"/>
  <c r="H24"/>
  <c r="G24"/>
  <c r="AC24" s="1"/>
  <c r="F24"/>
  <c r="E24"/>
  <c r="C24"/>
  <c r="B24"/>
  <c r="AC23"/>
  <c r="AA23"/>
  <c r="V23"/>
  <c r="AC22"/>
  <c r="AA22"/>
  <c r="V22"/>
  <c r="AC21"/>
  <c r="AA21"/>
  <c r="V21"/>
  <c r="AC20"/>
  <c r="AA20"/>
  <c r="V20"/>
  <c r="AC19"/>
  <c r="AA19"/>
  <c r="V19"/>
  <c r="AC18"/>
  <c r="AA18"/>
  <c r="V18"/>
  <c r="AC17"/>
  <c r="AA17"/>
  <c r="V17"/>
  <c r="AC16"/>
  <c r="AA16"/>
  <c r="V16"/>
  <c r="AC15"/>
  <c r="AA15"/>
  <c r="V15"/>
  <c r="V24" s="1"/>
  <c r="AB14"/>
  <c r="Q14"/>
  <c r="P14"/>
  <c r="O14"/>
  <c r="N14"/>
  <c r="M14"/>
  <c r="K14"/>
  <c r="I14"/>
  <c r="H14"/>
  <c r="G14"/>
  <c r="AC14" s="1"/>
  <c r="F14"/>
  <c r="E14"/>
  <c r="E25" s="1"/>
  <c r="C14"/>
  <c r="B14"/>
  <c r="AC13"/>
  <c r="AA13"/>
  <c r="V13"/>
  <c r="AC12"/>
  <c r="AA12"/>
  <c r="V12"/>
  <c r="AC11"/>
  <c r="AA11"/>
  <c r="V11"/>
  <c r="AC10"/>
  <c r="AA10"/>
  <c r="V10"/>
  <c r="AC9"/>
  <c r="AA9"/>
  <c r="V9"/>
  <c r="AC8"/>
  <c r="AA8"/>
  <c r="V8"/>
  <c r="AC7"/>
  <c r="AA7"/>
  <c r="V7"/>
  <c r="AC6"/>
  <c r="AA6"/>
  <c r="V6"/>
  <c r="AC5"/>
  <c r="AA5"/>
  <c r="V5"/>
  <c r="A29" i="19"/>
  <c r="L24" s="1"/>
  <c r="A28"/>
  <c r="AB24"/>
  <c r="Q24"/>
  <c r="S24" s="1"/>
  <c r="P24"/>
  <c r="O24"/>
  <c r="N24"/>
  <c r="M24"/>
  <c r="I24"/>
  <c r="H24"/>
  <c r="G24"/>
  <c r="F24"/>
  <c r="E24"/>
  <c r="AC23"/>
  <c r="AA23"/>
  <c r="V23"/>
  <c r="AC22"/>
  <c r="AA22"/>
  <c r="V22"/>
  <c r="AC21"/>
  <c r="AA21"/>
  <c r="V21"/>
  <c r="AC20"/>
  <c r="AA20"/>
  <c r="V20"/>
  <c r="AC19"/>
  <c r="AA19"/>
  <c r="V19"/>
  <c r="AC18"/>
  <c r="AA18"/>
  <c r="V18"/>
  <c r="AC17"/>
  <c r="AA17"/>
  <c r="V17"/>
  <c r="AC16"/>
  <c r="AA16"/>
  <c r="V16"/>
  <c r="AC15"/>
  <c r="AA15"/>
  <c r="V15"/>
  <c r="AB14"/>
  <c r="AB25" s="1"/>
  <c r="Q14"/>
  <c r="P14"/>
  <c r="P25" s="1"/>
  <c r="S20" i="8" s="1"/>
  <c r="O14" i="19"/>
  <c r="N14"/>
  <c r="M14"/>
  <c r="I14"/>
  <c r="H14"/>
  <c r="G14"/>
  <c r="F14"/>
  <c r="E14"/>
  <c r="AC13"/>
  <c r="AA13"/>
  <c r="V13"/>
  <c r="AC12"/>
  <c r="AA12"/>
  <c r="V12"/>
  <c r="AC11"/>
  <c r="AA11"/>
  <c r="V11"/>
  <c r="AC10"/>
  <c r="AA10"/>
  <c r="V10"/>
  <c r="AC9"/>
  <c r="AA9"/>
  <c r="V9"/>
  <c r="AC8"/>
  <c r="AA8"/>
  <c r="V8"/>
  <c r="AC7"/>
  <c r="AA7"/>
  <c r="V7"/>
  <c r="AC6"/>
  <c r="AA6"/>
  <c r="V6"/>
  <c r="AC5"/>
  <c r="AA5"/>
  <c r="V5"/>
  <c r="A29" i="20"/>
  <c r="K24" s="1"/>
  <c r="A28"/>
  <c r="K14" s="1"/>
  <c r="AB24"/>
  <c r="Q24"/>
  <c r="P24"/>
  <c r="O24"/>
  <c r="N24"/>
  <c r="M24"/>
  <c r="L24"/>
  <c r="I24"/>
  <c r="H24"/>
  <c r="G24"/>
  <c r="F24"/>
  <c r="E24"/>
  <c r="AC23"/>
  <c r="AA23"/>
  <c r="V23"/>
  <c r="AC22"/>
  <c r="AA22"/>
  <c r="V22"/>
  <c r="AC21"/>
  <c r="AA21"/>
  <c r="V21"/>
  <c r="AC20"/>
  <c r="AA20"/>
  <c r="V20"/>
  <c r="AC19"/>
  <c r="AA19"/>
  <c r="V19"/>
  <c r="AC18"/>
  <c r="AA18"/>
  <c r="V18"/>
  <c r="AC17"/>
  <c r="AA17"/>
  <c r="V17"/>
  <c r="AC16"/>
  <c r="AA16"/>
  <c r="V16"/>
  <c r="AC15"/>
  <c r="AA15"/>
  <c r="V15"/>
  <c r="AB14"/>
  <c r="Q14"/>
  <c r="P14"/>
  <c r="O14"/>
  <c r="N14"/>
  <c r="M14"/>
  <c r="I14"/>
  <c r="I25" s="1"/>
  <c r="H14"/>
  <c r="G14"/>
  <c r="F14"/>
  <c r="E14"/>
  <c r="AC13"/>
  <c r="AA13"/>
  <c r="V13"/>
  <c r="AC12"/>
  <c r="AA12"/>
  <c r="V12"/>
  <c r="AC11"/>
  <c r="AA11"/>
  <c r="V11"/>
  <c r="AC10"/>
  <c r="AA10"/>
  <c r="V10"/>
  <c r="AC9"/>
  <c r="AA9"/>
  <c r="V9"/>
  <c r="AC8"/>
  <c r="AA8"/>
  <c r="V8"/>
  <c r="AC7"/>
  <c r="AA7"/>
  <c r="V7"/>
  <c r="AC6"/>
  <c r="AA6"/>
  <c r="V6"/>
  <c r="AC5"/>
  <c r="AA5"/>
  <c r="V5"/>
  <c r="A29" i="21"/>
  <c r="L24" s="1"/>
  <c r="A28"/>
  <c r="L14" s="1"/>
  <c r="A30" s="1"/>
  <c r="AB24"/>
  <c r="Q24"/>
  <c r="P24"/>
  <c r="O24"/>
  <c r="N24"/>
  <c r="M24"/>
  <c r="I24"/>
  <c r="H24"/>
  <c r="G24"/>
  <c r="F24"/>
  <c r="E24"/>
  <c r="C24"/>
  <c r="B24"/>
  <c r="AC23"/>
  <c r="AA23"/>
  <c r="V23"/>
  <c r="AC22"/>
  <c r="AA22"/>
  <c r="V22"/>
  <c r="AC21"/>
  <c r="AA21"/>
  <c r="V21"/>
  <c r="AC20"/>
  <c r="AA20"/>
  <c r="V20"/>
  <c r="AC19"/>
  <c r="AA19"/>
  <c r="V19"/>
  <c r="AC18"/>
  <c r="AA18"/>
  <c r="V18"/>
  <c r="AC17"/>
  <c r="AA17"/>
  <c r="V17"/>
  <c r="AC16"/>
  <c r="AA16"/>
  <c r="V16"/>
  <c r="AC15"/>
  <c r="AA15"/>
  <c r="V15"/>
  <c r="AB14"/>
  <c r="AB25" s="1"/>
  <c r="Q14"/>
  <c r="P14"/>
  <c r="P25" s="1"/>
  <c r="Q20" i="8" s="1"/>
  <c r="O14" i="21"/>
  <c r="N14"/>
  <c r="M14"/>
  <c r="I14"/>
  <c r="H14"/>
  <c r="G14"/>
  <c r="F14"/>
  <c r="F25" s="1"/>
  <c r="E14"/>
  <c r="E25" s="1"/>
  <c r="J1" s="1"/>
  <c r="C14"/>
  <c r="B14"/>
  <c r="AC13"/>
  <c r="AA13"/>
  <c r="V13"/>
  <c r="AC12"/>
  <c r="AA12"/>
  <c r="V12"/>
  <c r="AC11"/>
  <c r="AA11"/>
  <c r="V11"/>
  <c r="AC10"/>
  <c r="AA10"/>
  <c r="V10"/>
  <c r="AC9"/>
  <c r="AA9"/>
  <c r="V9"/>
  <c r="AC8"/>
  <c r="AA8"/>
  <c r="V8"/>
  <c r="AC7"/>
  <c r="AA7"/>
  <c r="V7"/>
  <c r="AC6"/>
  <c r="AA6"/>
  <c r="V6"/>
  <c r="AC5"/>
  <c r="AA5"/>
  <c r="V5"/>
  <c r="A29" i="22"/>
  <c r="K24" s="1"/>
  <c r="A28"/>
  <c r="AB24"/>
  <c r="Q24"/>
  <c r="P24"/>
  <c r="O24"/>
  <c r="N24"/>
  <c r="M24"/>
  <c r="L24"/>
  <c r="I24"/>
  <c r="H24"/>
  <c r="G24"/>
  <c r="F24"/>
  <c r="E24"/>
  <c r="C24"/>
  <c r="B24"/>
  <c r="AC23"/>
  <c r="AA23"/>
  <c r="V23"/>
  <c r="AC22"/>
  <c r="AA22"/>
  <c r="V22"/>
  <c r="AC21"/>
  <c r="AA21"/>
  <c r="V21"/>
  <c r="AC20"/>
  <c r="AA20"/>
  <c r="V20"/>
  <c r="AC19"/>
  <c r="AA19"/>
  <c r="V19"/>
  <c r="AC18"/>
  <c r="AA18"/>
  <c r="V18"/>
  <c r="AC17"/>
  <c r="AA17"/>
  <c r="V17"/>
  <c r="AC16"/>
  <c r="AA16"/>
  <c r="V16"/>
  <c r="AC15"/>
  <c r="AA15"/>
  <c r="V15"/>
  <c r="AB14"/>
  <c r="Q14"/>
  <c r="P14"/>
  <c r="O14"/>
  <c r="N14"/>
  <c r="M14"/>
  <c r="K14"/>
  <c r="I14"/>
  <c r="H14"/>
  <c r="G14"/>
  <c r="F14"/>
  <c r="E14"/>
  <c r="C14"/>
  <c r="B14"/>
  <c r="AC13"/>
  <c r="AA13"/>
  <c r="V13"/>
  <c r="AC12"/>
  <c r="AA12"/>
  <c r="V12"/>
  <c r="AC11"/>
  <c r="AA11"/>
  <c r="V11"/>
  <c r="AC10"/>
  <c r="AA10"/>
  <c r="V10"/>
  <c r="AC9"/>
  <c r="AA9"/>
  <c r="V9"/>
  <c r="AC8"/>
  <c r="AA8"/>
  <c r="V8"/>
  <c r="AC7"/>
  <c r="AA7"/>
  <c r="V7"/>
  <c r="AC6"/>
  <c r="AA6"/>
  <c r="V6"/>
  <c r="AC5"/>
  <c r="AA5"/>
  <c r="V5"/>
  <c r="A29" i="23"/>
  <c r="L24" s="1"/>
  <c r="A28"/>
  <c r="AB24"/>
  <c r="Q24"/>
  <c r="P24"/>
  <c r="O24"/>
  <c r="N24"/>
  <c r="M24"/>
  <c r="I24"/>
  <c r="H24"/>
  <c r="G24"/>
  <c r="F24"/>
  <c r="E24"/>
  <c r="C24"/>
  <c r="B24"/>
  <c r="AC23"/>
  <c r="AA23"/>
  <c r="V23"/>
  <c r="AC22"/>
  <c r="AA22"/>
  <c r="V22"/>
  <c r="AC21"/>
  <c r="AA21"/>
  <c r="V21"/>
  <c r="AC20"/>
  <c r="AA20"/>
  <c r="V20"/>
  <c r="AC19"/>
  <c r="AA19"/>
  <c r="V19"/>
  <c r="AC18"/>
  <c r="AA18"/>
  <c r="V18"/>
  <c r="AC17"/>
  <c r="AA17"/>
  <c r="V17"/>
  <c r="AC16"/>
  <c r="AA16"/>
  <c r="V16"/>
  <c r="AC15"/>
  <c r="AA15"/>
  <c r="V15"/>
  <c r="AB14"/>
  <c r="AB25" s="1"/>
  <c r="Q14"/>
  <c r="P14"/>
  <c r="P25" s="1"/>
  <c r="O20" i="8" s="1"/>
  <c r="O14" i="23"/>
  <c r="N14"/>
  <c r="M14"/>
  <c r="L14"/>
  <c r="A30" s="1"/>
  <c r="K14"/>
  <c r="J14"/>
  <c r="I14"/>
  <c r="H14"/>
  <c r="G14"/>
  <c r="F14"/>
  <c r="F25" s="1"/>
  <c r="E14"/>
  <c r="C14"/>
  <c r="B14"/>
  <c r="AC13"/>
  <c r="AA13"/>
  <c r="V13"/>
  <c r="AC12"/>
  <c r="AA12"/>
  <c r="V12"/>
  <c r="AC11"/>
  <c r="AA11"/>
  <c r="V11"/>
  <c r="AC10"/>
  <c r="AA10"/>
  <c r="V10"/>
  <c r="AC9"/>
  <c r="AA9"/>
  <c r="V9"/>
  <c r="AC8"/>
  <c r="AA8"/>
  <c r="V8"/>
  <c r="AC7"/>
  <c r="AA7"/>
  <c r="V7"/>
  <c r="AC6"/>
  <c r="AA6"/>
  <c r="V6"/>
  <c r="AC5"/>
  <c r="AA5"/>
  <c r="V5"/>
  <c r="A29" i="24"/>
  <c r="L24" s="1"/>
  <c r="A28"/>
  <c r="AB24"/>
  <c r="Q24"/>
  <c r="P24"/>
  <c r="O24"/>
  <c r="N24"/>
  <c r="M24"/>
  <c r="K24"/>
  <c r="I24"/>
  <c r="H24"/>
  <c r="G24"/>
  <c r="F24"/>
  <c r="E24"/>
  <c r="AC23"/>
  <c r="AA23"/>
  <c r="V23"/>
  <c r="AC22"/>
  <c r="AA22"/>
  <c r="V22"/>
  <c r="AC21"/>
  <c r="AA21"/>
  <c r="V21"/>
  <c r="AC20"/>
  <c r="AA20"/>
  <c r="V20"/>
  <c r="AC19"/>
  <c r="AA19"/>
  <c r="V19"/>
  <c r="AC18"/>
  <c r="AA18"/>
  <c r="V18"/>
  <c r="AC17"/>
  <c r="AA17"/>
  <c r="V17"/>
  <c r="AC16"/>
  <c r="AA16"/>
  <c r="V16"/>
  <c r="AC15"/>
  <c r="AA15"/>
  <c r="V15"/>
  <c r="AB14"/>
  <c r="Q14"/>
  <c r="P14"/>
  <c r="O14"/>
  <c r="N14"/>
  <c r="M14"/>
  <c r="K14"/>
  <c r="I14"/>
  <c r="H14"/>
  <c r="G14"/>
  <c r="F14"/>
  <c r="E14"/>
  <c r="AC13"/>
  <c r="AA13"/>
  <c r="V13"/>
  <c r="AC12"/>
  <c r="AA12"/>
  <c r="V12"/>
  <c r="AC11"/>
  <c r="AA11"/>
  <c r="V11"/>
  <c r="AC10"/>
  <c r="AA10"/>
  <c r="V10"/>
  <c r="AC9"/>
  <c r="AA9"/>
  <c r="V9"/>
  <c r="AC8"/>
  <c r="AA8"/>
  <c r="V8"/>
  <c r="AC7"/>
  <c r="AA7"/>
  <c r="V7"/>
  <c r="AC6"/>
  <c r="AA6"/>
  <c r="V6"/>
  <c r="AC5"/>
  <c r="AA5"/>
  <c r="V5"/>
  <c r="A29" i="9"/>
  <c r="L24" s="1"/>
  <c r="A28"/>
  <c r="AB24"/>
  <c r="Q24"/>
  <c r="P24"/>
  <c r="O24"/>
  <c r="N24"/>
  <c r="M24"/>
  <c r="I24"/>
  <c r="H24"/>
  <c r="G24"/>
  <c r="F24"/>
  <c r="E24"/>
  <c r="AC23"/>
  <c r="AA23"/>
  <c r="V23"/>
  <c r="AC22"/>
  <c r="AA22"/>
  <c r="V22"/>
  <c r="AC21"/>
  <c r="AA21"/>
  <c r="V21"/>
  <c r="AC20"/>
  <c r="AA20"/>
  <c r="V20"/>
  <c r="AC19"/>
  <c r="AA19"/>
  <c r="V19"/>
  <c r="AC18"/>
  <c r="AA18"/>
  <c r="V18"/>
  <c r="AC17"/>
  <c r="AA17"/>
  <c r="V17"/>
  <c r="AC16"/>
  <c r="AA16"/>
  <c r="V16"/>
  <c r="AC15"/>
  <c r="AA15"/>
  <c r="V15"/>
  <c r="AB14"/>
  <c r="AB25" s="1"/>
  <c r="Q14"/>
  <c r="P14"/>
  <c r="P25" s="1"/>
  <c r="M20" i="8" s="1"/>
  <c r="O14" i="9"/>
  <c r="N14"/>
  <c r="M14"/>
  <c r="I14"/>
  <c r="H14"/>
  <c r="G14"/>
  <c r="F14"/>
  <c r="F25" s="1"/>
  <c r="E14"/>
  <c r="AC13"/>
  <c r="AA13"/>
  <c r="V13"/>
  <c r="AC12"/>
  <c r="AA12"/>
  <c r="V12"/>
  <c r="AC11"/>
  <c r="AA11"/>
  <c r="V11"/>
  <c r="AC10"/>
  <c r="AA10"/>
  <c r="V10"/>
  <c r="AC9"/>
  <c r="AA9"/>
  <c r="V9"/>
  <c r="AC8"/>
  <c r="AA8"/>
  <c r="V8"/>
  <c r="AC7"/>
  <c r="AA7"/>
  <c r="V7"/>
  <c r="AC6"/>
  <c r="AA6"/>
  <c r="V6"/>
  <c r="AC5"/>
  <c r="AA5"/>
  <c r="V5"/>
  <c r="A29" i="10"/>
  <c r="L24" s="1"/>
  <c r="A28"/>
  <c r="AB24"/>
  <c r="Q24"/>
  <c r="P24"/>
  <c r="O24"/>
  <c r="N24"/>
  <c r="M24"/>
  <c r="K24"/>
  <c r="I24"/>
  <c r="H24"/>
  <c r="G24"/>
  <c r="F24"/>
  <c r="E24"/>
  <c r="AC23"/>
  <c r="AA23"/>
  <c r="V23"/>
  <c r="AC22"/>
  <c r="AA22"/>
  <c r="V22"/>
  <c r="AC21"/>
  <c r="AA21"/>
  <c r="V21"/>
  <c r="AC20"/>
  <c r="AA20"/>
  <c r="V20"/>
  <c r="AC19"/>
  <c r="AA19"/>
  <c r="V19"/>
  <c r="AC18"/>
  <c r="AA18"/>
  <c r="V18"/>
  <c r="AC17"/>
  <c r="AA17"/>
  <c r="V17"/>
  <c r="AC16"/>
  <c r="AA16"/>
  <c r="V16"/>
  <c r="AC15"/>
  <c r="AA15"/>
  <c r="V15"/>
  <c r="AB14"/>
  <c r="Q14"/>
  <c r="P14"/>
  <c r="O14"/>
  <c r="N14"/>
  <c r="M14"/>
  <c r="I14"/>
  <c r="H14"/>
  <c r="G14"/>
  <c r="F14"/>
  <c r="E14"/>
  <c r="AC13"/>
  <c r="AA13"/>
  <c r="V13"/>
  <c r="AC12"/>
  <c r="AA12"/>
  <c r="V12"/>
  <c r="AC11"/>
  <c r="AA11"/>
  <c r="V11"/>
  <c r="AC10"/>
  <c r="AA10"/>
  <c r="V10"/>
  <c r="AC9"/>
  <c r="AA9"/>
  <c r="V9"/>
  <c r="AC8"/>
  <c r="AA8"/>
  <c r="V8"/>
  <c r="AC7"/>
  <c r="AA7"/>
  <c r="V7"/>
  <c r="AC6"/>
  <c r="AA6"/>
  <c r="V6"/>
  <c r="AC5"/>
  <c r="AA5"/>
  <c r="V5"/>
  <c r="A29" i="11"/>
  <c r="L24" s="1"/>
  <c r="A28"/>
  <c r="K14" s="1"/>
  <c r="AB24"/>
  <c r="Q24"/>
  <c r="P24"/>
  <c r="O24"/>
  <c r="N24"/>
  <c r="M24"/>
  <c r="K24"/>
  <c r="I24"/>
  <c r="H24"/>
  <c r="G24"/>
  <c r="F24"/>
  <c r="E24"/>
  <c r="AC23"/>
  <c r="AA23"/>
  <c r="V23"/>
  <c r="AC22"/>
  <c r="AA22"/>
  <c r="V22"/>
  <c r="AC21"/>
  <c r="AA21"/>
  <c r="V21"/>
  <c r="AC20"/>
  <c r="AA20"/>
  <c r="V20"/>
  <c r="AC19"/>
  <c r="AA19"/>
  <c r="V19"/>
  <c r="AC18"/>
  <c r="AA18"/>
  <c r="V18"/>
  <c r="AC17"/>
  <c r="AA17"/>
  <c r="V17"/>
  <c r="AC16"/>
  <c r="AA16"/>
  <c r="V16"/>
  <c r="AC15"/>
  <c r="AA15"/>
  <c r="V15"/>
  <c r="AB14"/>
  <c r="Q14"/>
  <c r="P14"/>
  <c r="O14"/>
  <c r="N14"/>
  <c r="M14"/>
  <c r="L14"/>
  <c r="A30" s="1"/>
  <c r="I14"/>
  <c r="H14"/>
  <c r="G14"/>
  <c r="F14"/>
  <c r="E14"/>
  <c r="E25" s="1"/>
  <c r="J1" s="1"/>
  <c r="AC13"/>
  <c r="AA13"/>
  <c r="V13"/>
  <c r="AC12"/>
  <c r="AA12"/>
  <c r="V12"/>
  <c r="AC11"/>
  <c r="AA11"/>
  <c r="V11"/>
  <c r="AC10"/>
  <c r="AA10"/>
  <c r="V10"/>
  <c r="AC9"/>
  <c r="AA9"/>
  <c r="V9"/>
  <c r="AC8"/>
  <c r="AA8"/>
  <c r="V8"/>
  <c r="AC7"/>
  <c r="AA7"/>
  <c r="V7"/>
  <c r="AC6"/>
  <c r="AA6"/>
  <c r="V6"/>
  <c r="AC5"/>
  <c r="AA5"/>
  <c r="V5"/>
  <c r="A29" i="12"/>
  <c r="L24" s="1"/>
  <c r="A28"/>
  <c r="AB24"/>
  <c r="Q24"/>
  <c r="P24"/>
  <c r="O24"/>
  <c r="N24"/>
  <c r="M24"/>
  <c r="K24"/>
  <c r="I24"/>
  <c r="H24"/>
  <c r="G24"/>
  <c r="F24"/>
  <c r="E24"/>
  <c r="C24"/>
  <c r="B24"/>
  <c r="AC23"/>
  <c r="AA23"/>
  <c r="V23"/>
  <c r="AC22"/>
  <c r="AA22"/>
  <c r="V22"/>
  <c r="AC21"/>
  <c r="AA21"/>
  <c r="V21"/>
  <c r="AC20"/>
  <c r="AA20"/>
  <c r="V20"/>
  <c r="AC19"/>
  <c r="AA19"/>
  <c r="V19"/>
  <c r="AC18"/>
  <c r="AA18"/>
  <c r="V18"/>
  <c r="AC17"/>
  <c r="AA17"/>
  <c r="V17"/>
  <c r="AC16"/>
  <c r="AA16"/>
  <c r="V16"/>
  <c r="AC15"/>
  <c r="AA15"/>
  <c r="V15"/>
  <c r="AB14"/>
  <c r="Q14"/>
  <c r="P14"/>
  <c r="O14"/>
  <c r="N14"/>
  <c r="M14"/>
  <c r="I14"/>
  <c r="H14"/>
  <c r="G14"/>
  <c r="F14"/>
  <c r="E14"/>
  <c r="C14"/>
  <c r="B14"/>
  <c r="AC13"/>
  <c r="AA13"/>
  <c r="V13"/>
  <c r="AC12"/>
  <c r="AA12"/>
  <c r="V12"/>
  <c r="AC11"/>
  <c r="AA11"/>
  <c r="V11"/>
  <c r="AC10"/>
  <c r="AA10"/>
  <c r="V10"/>
  <c r="AC9"/>
  <c r="AA9"/>
  <c r="V9"/>
  <c r="AC8"/>
  <c r="AA8"/>
  <c r="V8"/>
  <c r="AC7"/>
  <c r="AA7"/>
  <c r="V7"/>
  <c r="AC6"/>
  <c r="AA6"/>
  <c r="V6"/>
  <c r="AC5"/>
  <c r="AA5"/>
  <c r="V5"/>
  <c r="A29" i="13"/>
  <c r="K24" s="1"/>
  <c r="A28"/>
  <c r="L14" s="1"/>
  <c r="A30" s="1"/>
  <c r="AB24"/>
  <c r="Q24"/>
  <c r="P24"/>
  <c r="O24"/>
  <c r="N24"/>
  <c r="M24"/>
  <c r="L24"/>
  <c r="J24"/>
  <c r="I24"/>
  <c r="H24"/>
  <c r="G24"/>
  <c r="F24"/>
  <c r="E24"/>
  <c r="C24"/>
  <c r="B24"/>
  <c r="AC23"/>
  <c r="AA23"/>
  <c r="V23"/>
  <c r="AC22"/>
  <c r="AA22"/>
  <c r="V22"/>
  <c r="AC21"/>
  <c r="AA21"/>
  <c r="V21"/>
  <c r="AC20"/>
  <c r="AA20"/>
  <c r="V20"/>
  <c r="AC19"/>
  <c r="AA19"/>
  <c r="V19"/>
  <c r="AC18"/>
  <c r="AA18"/>
  <c r="V18"/>
  <c r="AC17"/>
  <c r="AA17"/>
  <c r="V17"/>
  <c r="AC16"/>
  <c r="AA16"/>
  <c r="V16"/>
  <c r="AC15"/>
  <c r="AA15"/>
  <c r="V15"/>
  <c r="AB14"/>
  <c r="Q14"/>
  <c r="P14"/>
  <c r="O14"/>
  <c r="N14"/>
  <c r="M14"/>
  <c r="K14"/>
  <c r="I14"/>
  <c r="H14"/>
  <c r="G14"/>
  <c r="F14"/>
  <c r="E14"/>
  <c r="E25" s="1"/>
  <c r="J1" s="1"/>
  <c r="C14"/>
  <c r="B14"/>
  <c r="AC13"/>
  <c r="AA13"/>
  <c r="V13"/>
  <c r="AC12"/>
  <c r="AA12"/>
  <c r="V12"/>
  <c r="AC11"/>
  <c r="AA11"/>
  <c r="V11"/>
  <c r="AC10"/>
  <c r="AA10"/>
  <c r="V10"/>
  <c r="AC9"/>
  <c r="AA9"/>
  <c r="V9"/>
  <c r="AC8"/>
  <c r="AA8"/>
  <c r="V8"/>
  <c r="AC7"/>
  <c r="AA7"/>
  <c r="V7"/>
  <c r="AC6"/>
  <c r="AA6"/>
  <c r="V6"/>
  <c r="AC5"/>
  <c r="AA5"/>
  <c r="V5"/>
  <c r="A29" i="14"/>
  <c r="K24" s="1"/>
  <c r="A28"/>
  <c r="AB24"/>
  <c r="Q24"/>
  <c r="P24"/>
  <c r="O24"/>
  <c r="N24"/>
  <c r="M24"/>
  <c r="I24"/>
  <c r="H24"/>
  <c r="G24"/>
  <c r="F24"/>
  <c r="E24"/>
  <c r="C24"/>
  <c r="B24"/>
  <c r="AC23"/>
  <c r="AA23"/>
  <c r="V23"/>
  <c r="AC22"/>
  <c r="AA22"/>
  <c r="V22"/>
  <c r="AC21"/>
  <c r="AA21"/>
  <c r="V21"/>
  <c r="AC20"/>
  <c r="AA20"/>
  <c r="V20"/>
  <c r="AC19"/>
  <c r="AA19"/>
  <c r="V19"/>
  <c r="AC18"/>
  <c r="AA18"/>
  <c r="V18"/>
  <c r="AC17"/>
  <c r="AA17"/>
  <c r="V17"/>
  <c r="AC16"/>
  <c r="AA16"/>
  <c r="V16"/>
  <c r="AC15"/>
  <c r="AA15"/>
  <c r="V15"/>
  <c r="AB14"/>
  <c r="Q14"/>
  <c r="P14"/>
  <c r="O14"/>
  <c r="N14"/>
  <c r="M14"/>
  <c r="K14"/>
  <c r="I14"/>
  <c r="H14"/>
  <c r="G14"/>
  <c r="F14"/>
  <c r="E14"/>
  <c r="C14"/>
  <c r="B14"/>
  <c r="AC13"/>
  <c r="AA13"/>
  <c r="V13"/>
  <c r="AC12"/>
  <c r="AA12"/>
  <c r="V12"/>
  <c r="AC11"/>
  <c r="AA11"/>
  <c r="V11"/>
  <c r="AC10"/>
  <c r="AA10"/>
  <c r="V10"/>
  <c r="AC9"/>
  <c r="AA9"/>
  <c r="V9"/>
  <c r="AC8"/>
  <c r="AA8"/>
  <c r="V8"/>
  <c r="AC7"/>
  <c r="AA7"/>
  <c r="V7"/>
  <c r="AC6"/>
  <c r="AA6"/>
  <c r="V6"/>
  <c r="AC5"/>
  <c r="AA5"/>
  <c r="V5"/>
  <c r="AB24" i="15"/>
  <c r="AB14"/>
  <c r="AB24" i="6"/>
  <c r="AB14"/>
  <c r="AB24" i="16"/>
  <c r="AB14"/>
  <c r="C24"/>
  <c r="B24"/>
  <c r="C14"/>
  <c r="B14"/>
  <c r="C136" i="25"/>
  <c r="B136"/>
  <c r="C126"/>
  <c r="B126"/>
  <c r="J113"/>
  <c r="E14" i="6"/>
  <c r="T32" i="15"/>
  <c r="T31"/>
  <c r="T30"/>
  <c r="Q24" i="7"/>
  <c r="P24"/>
  <c r="O24"/>
  <c r="N24"/>
  <c r="M24"/>
  <c r="I24"/>
  <c r="H24"/>
  <c r="G24"/>
  <c r="F24"/>
  <c r="E24"/>
  <c r="C24"/>
  <c r="B24"/>
  <c r="Q14"/>
  <c r="P14"/>
  <c r="P25" s="1"/>
  <c r="D20" i="8" s="1"/>
  <c r="O14" i="7"/>
  <c r="N14"/>
  <c r="M14"/>
  <c r="I14"/>
  <c r="H14"/>
  <c r="G14"/>
  <c r="F14"/>
  <c r="F25" s="1"/>
  <c r="E14"/>
  <c r="E25" s="1"/>
  <c r="J1" s="1"/>
  <c r="C14"/>
  <c r="B14"/>
  <c r="C20" i="8"/>
  <c r="Q24" i="4"/>
  <c r="P24"/>
  <c r="O24"/>
  <c r="N24"/>
  <c r="M24"/>
  <c r="I24"/>
  <c r="H24"/>
  <c r="G24"/>
  <c r="F24"/>
  <c r="E24"/>
  <c r="C24"/>
  <c r="B24"/>
  <c r="Q14"/>
  <c r="P14"/>
  <c r="P25" s="1"/>
  <c r="B20" i="8" s="1"/>
  <c r="O14" i="4"/>
  <c r="N14"/>
  <c r="M14"/>
  <c r="I14"/>
  <c r="H14"/>
  <c r="G14"/>
  <c r="F14"/>
  <c r="F25" s="1"/>
  <c r="E14"/>
  <c r="E25" s="1"/>
  <c r="J1" s="1"/>
  <c r="C14"/>
  <c r="B14"/>
  <c r="Q24" i="3"/>
  <c r="P24"/>
  <c r="O24"/>
  <c r="N24"/>
  <c r="M24"/>
  <c r="I24"/>
  <c r="H24"/>
  <c r="G24"/>
  <c r="F24"/>
  <c r="E24"/>
  <c r="C24"/>
  <c r="B24"/>
  <c r="Q14"/>
  <c r="P14"/>
  <c r="O14"/>
  <c r="N14"/>
  <c r="M14"/>
  <c r="I14"/>
  <c r="H14"/>
  <c r="G14"/>
  <c r="F14"/>
  <c r="F25" s="1"/>
  <c r="E14"/>
  <c r="E25" s="1"/>
  <c r="J1" s="1"/>
  <c r="C14"/>
  <c r="B14"/>
  <c r="C108" i="25"/>
  <c r="B108"/>
  <c r="C98"/>
  <c r="B98"/>
  <c r="J85"/>
  <c r="Q24" i="15"/>
  <c r="P24"/>
  <c r="O24"/>
  <c r="N24"/>
  <c r="M24"/>
  <c r="I24"/>
  <c r="H24"/>
  <c r="G24"/>
  <c r="F24"/>
  <c r="E24"/>
  <c r="Q14"/>
  <c r="P14"/>
  <c r="P25" s="1"/>
  <c r="G20" i="8" s="1"/>
  <c r="O14" i="15"/>
  <c r="O25" s="1"/>
  <c r="N14"/>
  <c r="N25" s="1"/>
  <c r="T25" s="1"/>
  <c r="M14"/>
  <c r="I14"/>
  <c r="H14"/>
  <c r="H25" s="1"/>
  <c r="G14"/>
  <c r="G25" s="1"/>
  <c r="F14"/>
  <c r="F25" s="1"/>
  <c r="E14"/>
  <c r="E25" s="1"/>
  <c r="Q24" i="16"/>
  <c r="P24"/>
  <c r="O24"/>
  <c r="N24"/>
  <c r="M24"/>
  <c r="I24"/>
  <c r="H24"/>
  <c r="G24"/>
  <c r="F24"/>
  <c r="E24"/>
  <c r="Q14"/>
  <c r="P14"/>
  <c r="O14"/>
  <c r="O25" s="1"/>
  <c r="N14"/>
  <c r="N25" s="1"/>
  <c r="M14"/>
  <c r="I14"/>
  <c r="H14"/>
  <c r="H25" s="1"/>
  <c r="G14"/>
  <c r="G25" s="1"/>
  <c r="F14"/>
  <c r="F25" s="1"/>
  <c r="E14"/>
  <c r="E25" s="1"/>
  <c r="J1" s="1"/>
  <c r="Q24" i="6"/>
  <c r="P24"/>
  <c r="O24"/>
  <c r="N24"/>
  <c r="M24"/>
  <c r="I24"/>
  <c r="H24"/>
  <c r="G24"/>
  <c r="F24"/>
  <c r="E24"/>
  <c r="Q14"/>
  <c r="P14"/>
  <c r="O14"/>
  <c r="O25" s="1"/>
  <c r="N14"/>
  <c r="N25" s="1"/>
  <c r="M14"/>
  <c r="I14"/>
  <c r="H14"/>
  <c r="H25" s="1"/>
  <c r="G14"/>
  <c r="G25" s="1"/>
  <c r="F14"/>
  <c r="F25" s="1"/>
  <c r="AB24" i="7"/>
  <c r="AB14"/>
  <c r="AB24" i="4"/>
  <c r="AB14"/>
  <c r="AB24" i="3"/>
  <c r="AB14"/>
  <c r="AB25" i="16"/>
  <c r="AA5" i="3"/>
  <c r="AC5"/>
  <c r="AA6"/>
  <c r="AC6"/>
  <c r="AA7"/>
  <c r="AC7"/>
  <c r="AA8"/>
  <c r="AC8"/>
  <c r="AA9"/>
  <c r="AC9"/>
  <c r="AA10"/>
  <c r="AC10"/>
  <c r="AA11"/>
  <c r="AC11"/>
  <c r="AA12"/>
  <c r="AC12"/>
  <c r="AA13"/>
  <c r="AC13"/>
  <c r="V15"/>
  <c r="AA15"/>
  <c r="AC15"/>
  <c r="V16"/>
  <c r="AA16"/>
  <c r="AC16"/>
  <c r="V17"/>
  <c r="AA17"/>
  <c r="AC17"/>
  <c r="V18"/>
  <c r="AA18"/>
  <c r="AC18"/>
  <c r="V19"/>
  <c r="AA19"/>
  <c r="AC19"/>
  <c r="V20"/>
  <c r="AA20"/>
  <c r="AC20"/>
  <c r="V21"/>
  <c r="AA21"/>
  <c r="AC21"/>
  <c r="V22"/>
  <c r="AA22"/>
  <c r="AC22"/>
  <c r="V23"/>
  <c r="AA23"/>
  <c r="AC23"/>
  <c r="A28"/>
  <c r="A29"/>
  <c r="K24" s="1"/>
  <c r="A30"/>
  <c r="AA5" i="4"/>
  <c r="AC5"/>
  <c r="AA6"/>
  <c r="AC6"/>
  <c r="AA7"/>
  <c r="AC7"/>
  <c r="AA8"/>
  <c r="AC8"/>
  <c r="AA9"/>
  <c r="AC9"/>
  <c r="AA10"/>
  <c r="AC10"/>
  <c r="AA11"/>
  <c r="AC11"/>
  <c r="AA12"/>
  <c r="AC12"/>
  <c r="AA13"/>
  <c r="AC13"/>
  <c r="V15"/>
  <c r="AA15"/>
  <c r="AC15"/>
  <c r="V16"/>
  <c r="AA16"/>
  <c r="AC16"/>
  <c r="V17"/>
  <c r="AA17"/>
  <c r="AC17"/>
  <c r="V18"/>
  <c r="AA18"/>
  <c r="AC18"/>
  <c r="V19"/>
  <c r="AA19"/>
  <c r="AC19"/>
  <c r="V20"/>
  <c r="AA20"/>
  <c r="AC20"/>
  <c r="V21"/>
  <c r="AA21"/>
  <c r="AC21"/>
  <c r="V22"/>
  <c r="AA22"/>
  <c r="AC22"/>
  <c r="V23"/>
  <c r="AA23"/>
  <c r="AC23"/>
  <c r="A28"/>
  <c r="A29"/>
  <c r="K24" s="1"/>
  <c r="AA5" i="7"/>
  <c r="AC5"/>
  <c r="AA6"/>
  <c r="AC6"/>
  <c r="AA7"/>
  <c r="AC7"/>
  <c r="AA8"/>
  <c r="AC8"/>
  <c r="AA9"/>
  <c r="AC9"/>
  <c r="AA10"/>
  <c r="AC10"/>
  <c r="AA11"/>
  <c r="AC11"/>
  <c r="AA12"/>
  <c r="AC12"/>
  <c r="AA13"/>
  <c r="AC13"/>
  <c r="AC14" s="1"/>
  <c r="V15"/>
  <c r="AA15"/>
  <c r="AC15"/>
  <c r="V16"/>
  <c r="AA16"/>
  <c r="AC16"/>
  <c r="V17"/>
  <c r="AA17"/>
  <c r="AC17"/>
  <c r="V18"/>
  <c r="AA18"/>
  <c r="AC18"/>
  <c r="V19"/>
  <c r="AA19"/>
  <c r="AC19"/>
  <c r="V20"/>
  <c r="AA20"/>
  <c r="AC20"/>
  <c r="V21"/>
  <c r="AA21"/>
  <c r="AC21"/>
  <c r="V22"/>
  <c r="AA22"/>
  <c r="AC22"/>
  <c r="V23"/>
  <c r="AA23"/>
  <c r="AC23"/>
  <c r="A28"/>
  <c r="A29"/>
  <c r="K24" s="1"/>
  <c r="AA5" i="6"/>
  <c r="AC5"/>
  <c r="AA6"/>
  <c r="AC6"/>
  <c r="AA7"/>
  <c r="AC7"/>
  <c r="AA8"/>
  <c r="AC8"/>
  <c r="AA9"/>
  <c r="AC9"/>
  <c r="AA10"/>
  <c r="AC10"/>
  <c r="AA11"/>
  <c r="AC11"/>
  <c r="AA12"/>
  <c r="AC12"/>
  <c r="AA13"/>
  <c r="AC13"/>
  <c r="B14"/>
  <c r="C14"/>
  <c r="V15"/>
  <c r="AA15"/>
  <c r="AC15"/>
  <c r="V16"/>
  <c r="AA16"/>
  <c r="AC16"/>
  <c r="V17"/>
  <c r="AA17"/>
  <c r="AC17"/>
  <c r="V18"/>
  <c r="AA18"/>
  <c r="AC18"/>
  <c r="V19"/>
  <c r="AA19"/>
  <c r="AC19"/>
  <c r="V20"/>
  <c r="AA20"/>
  <c r="AC20"/>
  <c r="V21"/>
  <c r="AA21"/>
  <c r="AC21"/>
  <c r="V22"/>
  <c r="AA22"/>
  <c r="AC22"/>
  <c r="V23"/>
  <c r="AA23"/>
  <c r="AC23"/>
  <c r="B24"/>
  <c r="C24"/>
  <c r="A28"/>
  <c r="A29"/>
  <c r="K24" s="1"/>
  <c r="AA5" i="16"/>
  <c r="AC5"/>
  <c r="AA6"/>
  <c r="AC6"/>
  <c r="AA7"/>
  <c r="AC7"/>
  <c r="AA8"/>
  <c r="AC8"/>
  <c r="AA9"/>
  <c r="AC9"/>
  <c r="AA10"/>
  <c r="AC10"/>
  <c r="AA11"/>
  <c r="AC11"/>
  <c r="AA12"/>
  <c r="AC12"/>
  <c r="AA13"/>
  <c r="AC13"/>
  <c r="V15"/>
  <c r="AA15"/>
  <c r="AC15"/>
  <c r="V16"/>
  <c r="AA16"/>
  <c r="AC16"/>
  <c r="V17"/>
  <c r="AA17"/>
  <c r="AC17"/>
  <c r="V18"/>
  <c r="AA18"/>
  <c r="AC18"/>
  <c r="V19"/>
  <c r="AA19"/>
  <c r="AC19"/>
  <c r="V20"/>
  <c r="AA20"/>
  <c r="AC20"/>
  <c r="V21"/>
  <c r="AA21"/>
  <c r="AC21"/>
  <c r="V22"/>
  <c r="AA22"/>
  <c r="AC22"/>
  <c r="V23"/>
  <c r="AA23"/>
  <c r="AC23"/>
  <c r="A28"/>
  <c r="A29"/>
  <c r="K24" s="1"/>
  <c r="V5" i="15"/>
  <c r="AA5"/>
  <c r="AC5"/>
  <c r="V6"/>
  <c r="AA6"/>
  <c r="AC6"/>
  <c r="V7"/>
  <c r="AA7"/>
  <c r="AC7"/>
  <c r="V8"/>
  <c r="AA8"/>
  <c r="AC8"/>
  <c r="V9"/>
  <c r="AA9"/>
  <c r="AC9"/>
  <c r="V10"/>
  <c r="AA10"/>
  <c r="AC10"/>
  <c r="V11"/>
  <c r="AA11"/>
  <c r="AC11"/>
  <c r="V12"/>
  <c r="AA12"/>
  <c r="AC12"/>
  <c r="V13"/>
  <c r="AA13"/>
  <c r="AC13"/>
  <c r="V15"/>
  <c r="AA15"/>
  <c r="AC15"/>
  <c r="V16"/>
  <c r="AA16"/>
  <c r="AC16"/>
  <c r="V17"/>
  <c r="AA17"/>
  <c r="AC17"/>
  <c r="V18"/>
  <c r="AA18"/>
  <c r="AC18"/>
  <c r="V19"/>
  <c r="AA19"/>
  <c r="AC19"/>
  <c r="V20"/>
  <c r="AA20"/>
  <c r="AC20"/>
  <c r="V21"/>
  <c r="AA21"/>
  <c r="AC21"/>
  <c r="V22"/>
  <c r="AA22"/>
  <c r="AC22"/>
  <c r="V23"/>
  <c r="AA23"/>
  <c r="AC23"/>
  <c r="A28"/>
  <c r="A29"/>
  <c r="K24" s="1"/>
  <c r="J1" i="25"/>
  <c r="B14"/>
  <c r="C14"/>
  <c r="B24"/>
  <c r="C24"/>
  <c r="B25"/>
  <c r="C25"/>
  <c r="J29"/>
  <c r="B42"/>
  <c r="C42"/>
  <c r="B52"/>
  <c r="C52"/>
  <c r="B53"/>
  <c r="C53"/>
  <c r="J57"/>
  <c r="B70"/>
  <c r="C70"/>
  <c r="B80"/>
  <c r="B81" s="1"/>
  <c r="C80"/>
  <c r="C81" s="1"/>
  <c r="V14" i="4"/>
  <c r="V14" i="3"/>
  <c r="L24" i="15"/>
  <c r="W14" i="39"/>
  <c r="Y24" i="37"/>
  <c r="W24" i="38"/>
  <c r="Z24"/>
  <c r="X14" i="18"/>
  <c r="Z24" i="34"/>
  <c r="W14" i="36"/>
  <c r="X14" i="38"/>
  <c r="Y24" i="41"/>
  <c r="Y14" i="44"/>
  <c r="W14" i="40"/>
  <c r="W14" i="41"/>
  <c r="W14" i="34"/>
  <c r="Z14" i="36"/>
  <c r="Z24" i="39"/>
  <c r="Z14" i="41"/>
  <c r="Y24" i="36"/>
  <c r="W24" i="42"/>
  <c r="X24" i="37"/>
  <c r="Y24" i="40"/>
  <c r="X24" i="36"/>
  <c r="Z14" i="44"/>
  <c r="Z24" i="37"/>
  <c r="Y14" i="41"/>
  <c r="Y24" i="38"/>
  <c r="W24" i="37"/>
  <c r="Z14" i="42"/>
  <c r="X14" i="44"/>
  <c r="X14" i="39"/>
  <c r="W24" i="44"/>
  <c r="Y14" i="34"/>
  <c r="Z14" i="38"/>
  <c r="W14" i="37"/>
  <c r="Y14" i="42"/>
  <c r="Z24" i="36"/>
  <c r="X24" i="34"/>
  <c r="Z14" i="39"/>
  <c r="X14" i="36"/>
  <c r="W24" i="40"/>
  <c r="W24" i="18"/>
  <c r="Y14" i="40"/>
  <c r="X14" i="41"/>
  <c r="W24" i="36"/>
  <c r="W14" i="23"/>
  <c r="W14" i="22"/>
  <c r="Y24" i="13"/>
  <c r="Z14"/>
  <c r="X14" i="14"/>
  <c r="Y24" i="15"/>
  <c r="Z14"/>
  <c r="X24" i="16"/>
  <c r="W14"/>
  <c r="Z24" i="6"/>
  <c r="Y14"/>
  <c r="X24" i="7"/>
  <c r="Y14"/>
  <c r="W24" i="4"/>
  <c r="Y14"/>
  <c r="Z14"/>
  <c r="Y24" i="3"/>
  <c r="Y14"/>
  <c r="X14" i="12"/>
  <c r="W14" i="11"/>
  <c r="W14" i="24"/>
  <c r="W14" i="44"/>
  <c r="W14" i="18"/>
  <c r="X24" i="44"/>
  <c r="Y14" i="36"/>
  <c r="Y14" i="43"/>
  <c r="Y24"/>
  <c r="X14"/>
  <c r="Y14" i="38"/>
  <c r="X24" i="42"/>
  <c r="Y14" i="39"/>
  <c r="W14" i="43"/>
  <c r="W14" i="38"/>
  <c r="Z24" i="44"/>
  <c r="Z14" i="18"/>
  <c r="Z14" i="34"/>
  <c r="X24" i="40"/>
  <c r="W24" i="39"/>
  <c r="X24" i="18"/>
  <c r="Y24" i="34"/>
  <c r="Z24" i="43"/>
  <c r="X24"/>
  <c r="Y14" i="18"/>
  <c r="Y24" i="44"/>
  <c r="W24" i="43"/>
  <c r="Y24" i="39"/>
  <c r="Y24" i="18"/>
  <c r="X14" i="42"/>
  <c r="X14" i="37"/>
  <c r="Z14"/>
  <c r="X24" i="39"/>
  <c r="X24" i="38"/>
  <c r="W14" i="42"/>
  <c r="Z24" i="40"/>
  <c r="Y14" i="37"/>
  <c r="Y24" i="42"/>
  <c r="W24" i="41"/>
  <c r="Z14" i="43"/>
  <c r="Z24" i="42"/>
  <c r="Z24" i="18"/>
  <c r="X24" i="41"/>
  <c r="Z24"/>
  <c r="X14" i="40"/>
  <c r="X14" i="34"/>
  <c r="Z14" i="40"/>
  <c r="W24" i="24"/>
  <c r="W24" i="23"/>
  <c r="Z24" i="22"/>
  <c r="Z14"/>
  <c r="Z24" i="13"/>
  <c r="Y14"/>
  <c r="X14"/>
  <c r="W24" i="14"/>
  <c r="W14"/>
  <c r="Y14"/>
  <c r="Z24" i="15"/>
  <c r="X24"/>
  <c r="W14"/>
  <c r="X14"/>
  <c r="W24" i="16"/>
  <c r="Y24"/>
  <c r="Y14"/>
  <c r="X14"/>
  <c r="X24" i="6"/>
  <c r="W24"/>
  <c r="W14"/>
  <c r="X14"/>
  <c r="Y24" i="7"/>
  <c r="W24"/>
  <c r="Z14"/>
  <c r="W14"/>
  <c r="Z24" i="4"/>
  <c r="Y24"/>
  <c r="W14"/>
  <c r="X14"/>
  <c r="W24" i="3"/>
  <c r="Z24"/>
  <c r="W14"/>
  <c r="Z14"/>
  <c r="X24" i="12"/>
  <c r="W14"/>
  <c r="W24" i="11"/>
  <c r="Z14"/>
  <c r="W24" i="10"/>
  <c r="X24" i="9"/>
  <c r="W24"/>
  <c r="W14"/>
  <c r="W24" i="34"/>
  <c r="W24" i="22"/>
  <c r="W24" i="13"/>
  <c r="X24" i="14"/>
  <c r="Z24"/>
  <c r="Z14"/>
  <c r="W24" i="15"/>
  <c r="Y14"/>
  <c r="Z24" i="16"/>
  <c r="Z14"/>
  <c r="Y24" i="6"/>
  <c r="Z14"/>
  <c r="Z24" i="7"/>
  <c r="X14"/>
  <c r="X24" i="4"/>
  <c r="X24" i="3"/>
  <c r="X14"/>
  <c r="W24" i="12"/>
  <c r="Z24" i="11"/>
  <c r="W14" i="10"/>
  <c r="Z24" i="9"/>
  <c r="Z14"/>
  <c r="W24" i="21"/>
  <c r="W14"/>
  <c r="W24" i="19"/>
  <c r="W14"/>
  <c r="J14" l="1"/>
  <c r="L14"/>
  <c r="A30" s="1"/>
  <c r="K14"/>
  <c r="AC24"/>
  <c r="AC14"/>
  <c r="F25"/>
  <c r="E25"/>
  <c r="V14" i="43"/>
  <c r="T35" i="15"/>
  <c r="J1"/>
  <c r="K25" i="37"/>
  <c r="W16" i="8" s="1"/>
  <c r="K25" i="39"/>
  <c r="Y16" i="8" s="1"/>
  <c r="J25" i="40"/>
  <c r="X25" i="12"/>
  <c r="J28" i="8" s="1"/>
  <c r="X25" i="3"/>
  <c r="A28" i="8" s="1"/>
  <c r="W25" i="3"/>
  <c r="X25" i="4"/>
  <c r="B28" i="8" s="1"/>
  <c r="X25" i="7"/>
  <c r="D28" i="8" s="1"/>
  <c r="X25" i="6"/>
  <c r="E28" i="8" s="1"/>
  <c r="X25" i="16"/>
  <c r="F28" i="8" s="1"/>
  <c r="X25" i="15"/>
  <c r="G28" i="8" s="1"/>
  <c r="X25" i="14"/>
  <c r="H28" i="8" s="1"/>
  <c r="X25" i="13"/>
  <c r="I28" i="8" s="1"/>
  <c r="X25" i="20"/>
  <c r="R28" i="8" s="1"/>
  <c r="X25" i="34"/>
  <c r="U28" i="8" s="1"/>
  <c r="X25" i="41"/>
  <c r="Z28" i="8" s="1"/>
  <c r="X25" i="40"/>
  <c r="AD28" i="8" s="1"/>
  <c r="X25" i="36"/>
  <c r="V28" i="8" s="1"/>
  <c r="X25" i="19"/>
  <c r="S28" i="8" s="1"/>
  <c r="X25" i="37"/>
  <c r="W28" i="8" s="1"/>
  <c r="X25" i="39"/>
  <c r="Y28" i="8" s="1"/>
  <c r="X25" i="42"/>
  <c r="AA28" i="8" s="1"/>
  <c r="X25" i="44"/>
  <c r="AC28" i="8" s="1"/>
  <c r="X25" i="38"/>
  <c r="X28" i="8" s="1"/>
  <c r="X25" i="43"/>
  <c r="AB28" i="8" s="1"/>
  <c r="X25" i="18"/>
  <c r="T28" i="8" s="1"/>
  <c r="X25" i="9"/>
  <c r="M28" i="8" s="1"/>
  <c r="X25" i="10"/>
  <c r="L28" i="8" s="1"/>
  <c r="K25" i="11"/>
  <c r="K16" i="8" s="1"/>
  <c r="J14" i="11"/>
  <c r="AA24"/>
  <c r="S24" i="10"/>
  <c r="AA24"/>
  <c r="S24" i="9"/>
  <c r="AA24"/>
  <c r="S24" i="24"/>
  <c r="AA24"/>
  <c r="S24" i="23"/>
  <c r="AA24"/>
  <c r="S24" i="22"/>
  <c r="AA24"/>
  <c r="S24" i="21"/>
  <c r="AA24"/>
  <c r="S24" i="20"/>
  <c r="AA24"/>
  <c r="V24" i="13"/>
  <c r="J24" i="20"/>
  <c r="AC24"/>
  <c r="AC14"/>
  <c r="E25"/>
  <c r="T35" s="1"/>
  <c r="AC24" i="21"/>
  <c r="V14"/>
  <c r="K14"/>
  <c r="J14"/>
  <c r="L25"/>
  <c r="AC14"/>
  <c r="J24" i="22"/>
  <c r="AC24"/>
  <c r="AC14"/>
  <c r="E25"/>
  <c r="J1" s="1"/>
  <c r="V14" i="15"/>
  <c r="J14" i="13"/>
  <c r="E25" i="24"/>
  <c r="J1" s="1"/>
  <c r="E25" i="23"/>
  <c r="J1" s="1"/>
  <c r="V24" i="7"/>
  <c r="V24" i="20"/>
  <c r="K25" i="41"/>
  <c r="Z16" i="8" s="1"/>
  <c r="K25" i="43"/>
  <c r="AB16" i="8" s="1"/>
  <c r="K25" i="40"/>
  <c r="AD16" i="8" s="1"/>
  <c r="AC24" i="24"/>
  <c r="AC14"/>
  <c r="AC24" i="23"/>
  <c r="L25"/>
  <c r="AC14"/>
  <c r="J14" i="9"/>
  <c r="L14"/>
  <c r="A30" s="1"/>
  <c r="K14"/>
  <c r="L25"/>
  <c r="AC24"/>
  <c r="AC14"/>
  <c r="E25"/>
  <c r="J1" s="1"/>
  <c r="E25" i="10"/>
  <c r="J1" s="1"/>
  <c r="AC24"/>
  <c r="AC14"/>
  <c r="S14" i="4"/>
  <c r="S24"/>
  <c r="S14" i="13"/>
  <c r="S24"/>
  <c r="AA24"/>
  <c r="C25"/>
  <c r="S14" i="6"/>
  <c r="S24"/>
  <c r="S14" i="16"/>
  <c r="S24"/>
  <c r="S14" i="15"/>
  <c r="S24"/>
  <c r="S14" i="7"/>
  <c r="S24"/>
  <c r="S14" i="14"/>
  <c r="S24"/>
  <c r="V24" i="6"/>
  <c r="AB25"/>
  <c r="AB25" i="15"/>
  <c r="K14" i="10"/>
  <c r="K25" s="1"/>
  <c r="L16" i="8" s="1"/>
  <c r="K24" i="9"/>
  <c r="K25" i="24"/>
  <c r="N16" i="8" s="1"/>
  <c r="K24" i="23"/>
  <c r="K25" s="1"/>
  <c r="O16" i="8" s="1"/>
  <c r="K25" i="22"/>
  <c r="P16" i="8" s="1"/>
  <c r="K24" i="21"/>
  <c r="K25" i="20"/>
  <c r="R16" i="8" s="1"/>
  <c r="K24" i="19"/>
  <c r="V14" i="34"/>
  <c r="K25"/>
  <c r="U16" i="8" s="1"/>
  <c r="K24" i="37"/>
  <c r="K25" i="38"/>
  <c r="X16" i="8" s="1"/>
  <c r="K24" i="39"/>
  <c r="J25" i="41"/>
  <c r="V24" i="42"/>
  <c r="C25"/>
  <c r="H25"/>
  <c r="N25"/>
  <c r="T25" s="1"/>
  <c r="J25" i="43"/>
  <c r="V24" i="44"/>
  <c r="S24" i="11"/>
  <c r="S14"/>
  <c r="AC24"/>
  <c r="L25"/>
  <c r="AC14"/>
  <c r="S24" i="12"/>
  <c r="AA24"/>
  <c r="S14"/>
  <c r="AC24"/>
  <c r="K14"/>
  <c r="K25" s="1"/>
  <c r="J16" i="8" s="1"/>
  <c r="AC14" i="12"/>
  <c r="E25"/>
  <c r="J1" s="1"/>
  <c r="S24" i="3"/>
  <c r="S14"/>
  <c r="X39" s="1"/>
  <c r="L24" i="14"/>
  <c r="AC14" i="15"/>
  <c r="M25"/>
  <c r="K25" i="13"/>
  <c r="I16" i="8" s="1"/>
  <c r="AA24" i="14"/>
  <c r="AC24" i="15"/>
  <c r="V24"/>
  <c r="I25"/>
  <c r="F25" i="14"/>
  <c r="T31" i="13"/>
  <c r="V14" i="12"/>
  <c r="F25"/>
  <c r="J14"/>
  <c r="L14"/>
  <c r="A30" s="1"/>
  <c r="P25"/>
  <c r="J20" i="8" s="1"/>
  <c r="AB25" i="12"/>
  <c r="V24" i="11"/>
  <c r="T31"/>
  <c r="H25"/>
  <c r="J24"/>
  <c r="N25"/>
  <c r="V14" i="10"/>
  <c r="F25"/>
  <c r="J14"/>
  <c r="L14"/>
  <c r="A30" s="1"/>
  <c r="P25"/>
  <c r="L20" i="8" s="1"/>
  <c r="AB25" i="10"/>
  <c r="V24" i="9"/>
  <c r="J24"/>
  <c r="V14" i="24"/>
  <c r="F25"/>
  <c r="J14"/>
  <c r="L14"/>
  <c r="A30" s="1"/>
  <c r="P25"/>
  <c r="N20" i="8" s="1"/>
  <c r="AB25" i="24"/>
  <c r="B25" i="23"/>
  <c r="I25"/>
  <c r="V24"/>
  <c r="J24"/>
  <c r="V14" i="22"/>
  <c r="F25"/>
  <c r="J14"/>
  <c r="L14"/>
  <c r="A30" s="1"/>
  <c r="P25"/>
  <c r="P20" i="8" s="1"/>
  <c r="AB25" i="22"/>
  <c r="J25"/>
  <c r="V24" i="21"/>
  <c r="J24"/>
  <c r="V14" i="20"/>
  <c r="F25"/>
  <c r="J14"/>
  <c r="L14"/>
  <c r="A30" s="1"/>
  <c r="P25"/>
  <c r="R20" i="8" s="1"/>
  <c r="AB25" i="20"/>
  <c r="J25"/>
  <c r="I25" i="19"/>
  <c r="V24"/>
  <c r="J24"/>
  <c r="V14" i="18"/>
  <c r="F25"/>
  <c r="J14"/>
  <c r="L14"/>
  <c r="A30" s="1"/>
  <c r="P25"/>
  <c r="T20" i="8" s="1"/>
  <c r="AB25" i="18"/>
  <c r="K25"/>
  <c r="T16" i="8" s="1"/>
  <c r="V24" i="34"/>
  <c r="J24"/>
  <c r="V14" i="36"/>
  <c r="F25"/>
  <c r="J14"/>
  <c r="L14"/>
  <c r="A30" s="1"/>
  <c r="P25"/>
  <c r="V20" i="8" s="1"/>
  <c r="AB25" i="36"/>
  <c r="K25"/>
  <c r="V16" i="8" s="1"/>
  <c r="V24" i="37"/>
  <c r="C25"/>
  <c r="T31" s="1"/>
  <c r="H25"/>
  <c r="J24"/>
  <c r="N25"/>
  <c r="T25" s="1"/>
  <c r="V14" i="38"/>
  <c r="F25"/>
  <c r="J14"/>
  <c r="L14"/>
  <c r="A30" s="1"/>
  <c r="P25"/>
  <c r="X20" i="8" s="1"/>
  <c r="AB25" i="38"/>
  <c r="J25"/>
  <c r="V24" i="39"/>
  <c r="C25"/>
  <c r="T31" s="1"/>
  <c r="H25"/>
  <c r="J24"/>
  <c r="N25"/>
  <c r="T25" s="1"/>
  <c r="V14" i="41"/>
  <c r="F25"/>
  <c r="K24"/>
  <c r="T31" i="42"/>
  <c r="J14"/>
  <c r="L14"/>
  <c r="A30" s="1"/>
  <c r="K25"/>
  <c r="AA16" i="8" s="1"/>
  <c r="K24" i="43"/>
  <c r="F25" i="44"/>
  <c r="J14"/>
  <c r="L14"/>
  <c r="A30" s="1"/>
  <c r="P25"/>
  <c r="AC20" i="8" s="1"/>
  <c r="AB25" i="44"/>
  <c r="K25"/>
  <c r="AC16" i="8" s="1"/>
  <c r="N25" i="13"/>
  <c r="AC24"/>
  <c r="L25"/>
  <c r="H25"/>
  <c r="AC14"/>
  <c r="J24" i="14"/>
  <c r="K25"/>
  <c r="H16" i="8" s="1"/>
  <c r="AC24" i="14"/>
  <c r="V14"/>
  <c r="P25"/>
  <c r="H20" i="8" s="1"/>
  <c r="AB25" i="14"/>
  <c r="J14"/>
  <c r="L14"/>
  <c r="A30" s="1"/>
  <c r="J25"/>
  <c r="AC14"/>
  <c r="E25"/>
  <c r="J1" s="1"/>
  <c r="AC25" i="15"/>
  <c r="AA24" i="6"/>
  <c r="AA24" i="16"/>
  <c r="AA24" i="3"/>
  <c r="AA24" i="4"/>
  <c r="S14" i="9"/>
  <c r="S14" i="23"/>
  <c r="S14" i="21"/>
  <c r="AA24" i="19"/>
  <c r="S14"/>
  <c r="AA24" i="34"/>
  <c r="S14"/>
  <c r="AA24" i="37"/>
  <c r="S14"/>
  <c r="AA24" i="39"/>
  <c r="S14"/>
  <c r="AA24" i="42"/>
  <c r="S14"/>
  <c r="AA24" i="44"/>
  <c r="S14"/>
  <c r="C109" i="25"/>
  <c r="B25" i="14"/>
  <c r="I25"/>
  <c r="M25"/>
  <c r="O25"/>
  <c r="B25" i="12"/>
  <c r="I25"/>
  <c r="M25"/>
  <c r="O25"/>
  <c r="I25" i="10"/>
  <c r="M25"/>
  <c r="O25"/>
  <c r="H25" i="9"/>
  <c r="N25"/>
  <c r="T25" s="1"/>
  <c r="I25" i="24"/>
  <c r="M25"/>
  <c r="O25"/>
  <c r="C25" i="23"/>
  <c r="H25"/>
  <c r="N25"/>
  <c r="B25" i="22"/>
  <c r="AC25"/>
  <c r="I25"/>
  <c r="M25"/>
  <c r="O25"/>
  <c r="C25" i="21"/>
  <c r="H25"/>
  <c r="N25"/>
  <c r="M25" i="20"/>
  <c r="O25"/>
  <c r="H25" i="19"/>
  <c r="N25"/>
  <c r="T25" s="1"/>
  <c r="B25" i="18"/>
  <c r="I25"/>
  <c r="M25"/>
  <c r="O25"/>
  <c r="J25"/>
  <c r="C25" i="34"/>
  <c r="H25"/>
  <c r="N25"/>
  <c r="T25" s="1"/>
  <c r="B25" i="38"/>
  <c r="I25"/>
  <c r="M25"/>
  <c r="O25"/>
  <c r="B25" i="41"/>
  <c r="I25"/>
  <c r="M25"/>
  <c r="O25"/>
  <c r="B25" i="43"/>
  <c r="I25"/>
  <c r="M25"/>
  <c r="O25"/>
  <c r="C25" i="44"/>
  <c r="H25"/>
  <c r="N25"/>
  <c r="T25" s="1"/>
  <c r="B25" i="40"/>
  <c r="I25"/>
  <c r="M25"/>
  <c r="O25"/>
  <c r="AA24" i="15"/>
  <c r="AA24" i="7"/>
  <c r="S14" i="10"/>
  <c r="S14" i="24"/>
  <c r="S14" i="22"/>
  <c r="S14" i="20"/>
  <c r="AA24" i="18"/>
  <c r="S14"/>
  <c r="AA24" i="36"/>
  <c r="S14"/>
  <c r="AA24" i="38"/>
  <c r="S14"/>
  <c r="AA24" i="41"/>
  <c r="S14"/>
  <c r="AA24" i="43"/>
  <c r="S14"/>
  <c r="AA24" i="40"/>
  <c r="S14"/>
  <c r="J24" i="15"/>
  <c r="Q25"/>
  <c r="B109" i="25"/>
  <c r="C137"/>
  <c r="V24" i="14"/>
  <c r="C25"/>
  <c r="T31" s="1"/>
  <c r="H25"/>
  <c r="N25"/>
  <c r="T25" s="1"/>
  <c r="V14" i="13"/>
  <c r="F25"/>
  <c r="P25"/>
  <c r="I20" i="8" s="1"/>
  <c r="AB25" i="13"/>
  <c r="B25"/>
  <c r="I25"/>
  <c r="M25"/>
  <c r="O25"/>
  <c r="J25"/>
  <c r="V24" i="12"/>
  <c r="C25"/>
  <c r="T31" s="1"/>
  <c r="H25"/>
  <c r="J24"/>
  <c r="J25" s="1"/>
  <c r="N25"/>
  <c r="T25" s="1"/>
  <c r="V14" i="11"/>
  <c r="F25"/>
  <c r="P25"/>
  <c r="K20" i="8" s="1"/>
  <c r="AB25" i="11"/>
  <c r="I25"/>
  <c r="M25"/>
  <c r="O25"/>
  <c r="V24" i="10"/>
  <c r="T31"/>
  <c r="H25"/>
  <c r="J24"/>
  <c r="J25" s="1"/>
  <c r="N25"/>
  <c r="T25" s="1"/>
  <c r="V14" i="9"/>
  <c r="T31"/>
  <c r="I25"/>
  <c r="M25"/>
  <c r="O25"/>
  <c r="J25"/>
  <c r="V24" i="24"/>
  <c r="T31"/>
  <c r="H25"/>
  <c r="J24"/>
  <c r="J25" s="1"/>
  <c r="N25"/>
  <c r="T25" s="1"/>
  <c r="V14" i="23"/>
  <c r="T31"/>
  <c r="M25"/>
  <c r="O25"/>
  <c r="J25"/>
  <c r="V24" i="22"/>
  <c r="C25"/>
  <c r="T31" s="1"/>
  <c r="H25"/>
  <c r="N25"/>
  <c r="T25" s="1"/>
  <c r="T31" i="21"/>
  <c r="B25"/>
  <c r="I25"/>
  <c r="M25"/>
  <c r="O25"/>
  <c r="J25"/>
  <c r="T31" i="20"/>
  <c r="H25"/>
  <c r="N25"/>
  <c r="T25" s="1"/>
  <c r="V14" i="19"/>
  <c r="T31"/>
  <c r="M25"/>
  <c r="O25"/>
  <c r="J25"/>
  <c r="C25" i="18"/>
  <c r="T31" s="1"/>
  <c r="H25"/>
  <c r="N25"/>
  <c r="T25" s="1"/>
  <c r="T31" i="34"/>
  <c r="B25"/>
  <c r="I25"/>
  <c r="M25"/>
  <c r="O25"/>
  <c r="J25"/>
  <c r="V24" i="36"/>
  <c r="J24"/>
  <c r="V14" i="37"/>
  <c r="F25"/>
  <c r="P25"/>
  <c r="W20" i="8" s="1"/>
  <c r="AB25" i="37"/>
  <c r="B25"/>
  <c r="I25"/>
  <c r="M25"/>
  <c r="O25"/>
  <c r="J25"/>
  <c r="V24" i="38"/>
  <c r="C25"/>
  <c r="T31" s="1"/>
  <c r="H25"/>
  <c r="J24"/>
  <c r="N25"/>
  <c r="T25" s="1"/>
  <c r="V14" i="39"/>
  <c r="F25"/>
  <c r="P25"/>
  <c r="Y20" i="8" s="1"/>
  <c r="AB25" i="39"/>
  <c r="B25"/>
  <c r="I25"/>
  <c r="M25"/>
  <c r="O25"/>
  <c r="J25"/>
  <c r="V24" i="41"/>
  <c r="C25"/>
  <c r="T31" s="1"/>
  <c r="H25"/>
  <c r="N25"/>
  <c r="T25" s="1"/>
  <c r="V14" i="42"/>
  <c r="F25"/>
  <c r="P25"/>
  <c r="AA20" i="8" s="1"/>
  <c r="AB25" i="42"/>
  <c r="B25"/>
  <c r="I25"/>
  <c r="M25"/>
  <c r="O25"/>
  <c r="J25"/>
  <c r="V24" i="43"/>
  <c r="C25"/>
  <c r="T31" s="1"/>
  <c r="H25"/>
  <c r="J24"/>
  <c r="N25"/>
  <c r="T25" s="1"/>
  <c r="V14" i="44"/>
  <c r="T31"/>
  <c r="B25"/>
  <c r="I25"/>
  <c r="M25"/>
  <c r="O25"/>
  <c r="J25"/>
  <c r="C25" i="40"/>
  <c r="T31" s="1"/>
  <c r="H25"/>
  <c r="N25"/>
  <c r="T25" s="1"/>
  <c r="AA14" i="15"/>
  <c r="X44"/>
  <c r="X43"/>
  <c r="X42"/>
  <c r="X41"/>
  <c r="X40"/>
  <c r="X39"/>
  <c r="T34"/>
  <c r="X43" i="6"/>
  <c r="X41"/>
  <c r="X39"/>
  <c r="X44"/>
  <c r="X42"/>
  <c r="X40"/>
  <c r="X43" i="7"/>
  <c r="X41"/>
  <c r="X39"/>
  <c r="X44"/>
  <c r="X42"/>
  <c r="X40"/>
  <c r="X43" i="4"/>
  <c r="X40"/>
  <c r="X39"/>
  <c r="X44"/>
  <c r="X42"/>
  <c r="X41"/>
  <c r="X44" i="3"/>
  <c r="P25"/>
  <c r="A20" i="8" s="1"/>
  <c r="AB25" i="3"/>
  <c r="X42"/>
  <c r="X40"/>
  <c r="X43"/>
  <c r="X41"/>
  <c r="V24"/>
  <c r="AC14"/>
  <c r="AA14"/>
  <c r="AC24" i="16"/>
  <c r="Q25"/>
  <c r="U35"/>
  <c r="E25" i="6"/>
  <c r="J1" s="1"/>
  <c r="Q25"/>
  <c r="B25"/>
  <c r="AC24" i="7"/>
  <c r="AC25" s="1"/>
  <c r="Q25"/>
  <c r="T34"/>
  <c r="AB25" i="4"/>
  <c r="T34"/>
  <c r="Q25"/>
  <c r="S25" s="1"/>
  <c r="B24" i="8" s="1"/>
  <c r="AC24" i="3"/>
  <c r="T34"/>
  <c r="Q25"/>
  <c r="S25" s="1"/>
  <c r="A24" i="8" s="1"/>
  <c r="B25" i="36"/>
  <c r="I25"/>
  <c r="M25"/>
  <c r="O25"/>
  <c r="J25"/>
  <c r="C25"/>
  <c r="T31" s="1"/>
  <c r="H25"/>
  <c r="N25"/>
  <c r="T25" s="1"/>
  <c r="V24" i="4"/>
  <c r="C25" i="6"/>
  <c r="T32" s="1"/>
  <c r="M25"/>
  <c r="I25"/>
  <c r="T35" i="7"/>
  <c r="T35" i="4"/>
  <c r="AA14"/>
  <c r="T35" i="3"/>
  <c r="I25" i="16"/>
  <c r="M25"/>
  <c r="AC14"/>
  <c r="B25"/>
  <c r="T25"/>
  <c r="C25"/>
  <c r="Z25" i="40"/>
  <c r="W25"/>
  <c r="Y25"/>
  <c r="AC25"/>
  <c r="T34"/>
  <c r="J1"/>
  <c r="T35"/>
  <c r="G25"/>
  <c r="Q25"/>
  <c r="S25" s="1"/>
  <c r="AD24" i="8" s="1"/>
  <c r="T30" i="40"/>
  <c r="T32"/>
  <c r="AA14"/>
  <c r="Z25" i="44"/>
  <c r="W25"/>
  <c r="Y25"/>
  <c r="AC25"/>
  <c r="T34"/>
  <c r="J1"/>
  <c r="T35"/>
  <c r="AC8" i="8"/>
  <c r="G25" i="44"/>
  <c r="Q25"/>
  <c r="S25" s="1"/>
  <c r="AC24" i="8" s="1"/>
  <c r="T30" i="44"/>
  <c r="T32"/>
  <c r="AA14"/>
  <c r="Z25" i="43"/>
  <c r="W25"/>
  <c r="Y25"/>
  <c r="AC25"/>
  <c r="T34"/>
  <c r="J1"/>
  <c r="AB8" i="8"/>
  <c r="T35" i="43"/>
  <c r="G25"/>
  <c r="Q25"/>
  <c r="S25" s="1"/>
  <c r="AB24" i="8" s="1"/>
  <c r="T30" i="43"/>
  <c r="T32"/>
  <c r="AA14"/>
  <c r="Z25" i="42"/>
  <c r="W25"/>
  <c r="Y25"/>
  <c r="AC25"/>
  <c r="T34"/>
  <c r="J1"/>
  <c r="T35"/>
  <c r="G25"/>
  <c r="Q25"/>
  <c r="S25" s="1"/>
  <c r="AA24" i="8" s="1"/>
  <c r="T30" i="42"/>
  <c r="T32"/>
  <c r="AA14"/>
  <c r="Z25" i="41"/>
  <c r="W25"/>
  <c r="Y25"/>
  <c r="AC25"/>
  <c r="T34"/>
  <c r="J1"/>
  <c r="Z8" i="8"/>
  <c r="T35" i="41"/>
  <c r="G25"/>
  <c r="Q25"/>
  <c r="S25" s="1"/>
  <c r="Z24" i="8" s="1"/>
  <c r="T30" i="41"/>
  <c r="T32"/>
  <c r="AA14"/>
  <c r="Z25" i="39"/>
  <c r="W25"/>
  <c r="Y25"/>
  <c r="AC25"/>
  <c r="T34"/>
  <c r="J1"/>
  <c r="T35"/>
  <c r="Y8" i="8"/>
  <c r="G25" i="39"/>
  <c r="Q25"/>
  <c r="S25" s="1"/>
  <c r="Y24" i="8" s="1"/>
  <c r="T30" i="39"/>
  <c r="T32"/>
  <c r="AA14"/>
  <c r="Z25" i="38"/>
  <c r="W25"/>
  <c r="Y25"/>
  <c r="AC25"/>
  <c r="T34"/>
  <c r="J1"/>
  <c r="T35"/>
  <c r="G25"/>
  <c r="Q25"/>
  <c r="S25" s="1"/>
  <c r="X24" i="8" s="1"/>
  <c r="T30" i="38"/>
  <c r="T32"/>
  <c r="AA14"/>
  <c r="Z25" i="37"/>
  <c r="W25"/>
  <c r="Y25"/>
  <c r="AC25"/>
  <c r="T34"/>
  <c r="J1"/>
  <c r="T35"/>
  <c r="W8" i="8"/>
  <c r="G25" i="37"/>
  <c r="Q25"/>
  <c r="S25" s="1"/>
  <c r="W24" i="8" s="1"/>
  <c r="T30" i="37"/>
  <c r="T32"/>
  <c r="AA14"/>
  <c r="Z25" i="36"/>
  <c r="W25"/>
  <c r="Y25"/>
  <c r="AC25"/>
  <c r="T34"/>
  <c r="J1"/>
  <c r="T35"/>
  <c r="G25"/>
  <c r="Q25"/>
  <c r="S25" s="1"/>
  <c r="V24" i="8" s="1"/>
  <c r="T30" i="36"/>
  <c r="T32"/>
  <c r="AA14"/>
  <c r="Z25" i="34"/>
  <c r="W25"/>
  <c r="Y25"/>
  <c r="AC25"/>
  <c r="T34"/>
  <c r="J1"/>
  <c r="U8" i="8"/>
  <c r="T35" i="34"/>
  <c r="G25"/>
  <c r="Q25"/>
  <c r="S25" s="1"/>
  <c r="U24" i="8" s="1"/>
  <c r="T30" i="34"/>
  <c r="T32"/>
  <c r="AA14"/>
  <c r="Z25" i="18"/>
  <c r="W25"/>
  <c r="Y25"/>
  <c r="AC25"/>
  <c r="T34"/>
  <c r="J1"/>
  <c r="T35"/>
  <c r="T8" i="8"/>
  <c r="G25" i="18"/>
  <c r="Q25"/>
  <c r="S25" s="1"/>
  <c r="T24" i="8" s="1"/>
  <c r="T30" i="18"/>
  <c r="T32"/>
  <c r="AA14"/>
  <c r="Z25" i="19"/>
  <c r="W25"/>
  <c r="Y25"/>
  <c r="AC25"/>
  <c r="T34"/>
  <c r="J1"/>
  <c r="S8" i="8"/>
  <c r="T35" i="19"/>
  <c r="G25"/>
  <c r="Q25"/>
  <c r="T30"/>
  <c r="T32"/>
  <c r="AA14"/>
  <c r="Z25" i="20"/>
  <c r="W25"/>
  <c r="Y25"/>
  <c r="AC25"/>
  <c r="G25"/>
  <c r="Q25"/>
  <c r="T30"/>
  <c r="T32"/>
  <c r="AA14"/>
  <c r="Z25" i="21"/>
  <c r="W25"/>
  <c r="Y25"/>
  <c r="AC25"/>
  <c r="T34"/>
  <c r="Q8" i="8"/>
  <c r="T35" i="21"/>
  <c r="G25"/>
  <c r="Q25"/>
  <c r="T30"/>
  <c r="T32"/>
  <c r="AA14"/>
  <c r="Z25" i="22"/>
  <c r="W25"/>
  <c r="Y25"/>
  <c r="T34"/>
  <c r="T35"/>
  <c r="P8" i="8"/>
  <c r="G25" i="22"/>
  <c r="Q25"/>
  <c r="T30"/>
  <c r="T32"/>
  <c r="AA14"/>
  <c r="Z25" i="23"/>
  <c r="W25"/>
  <c r="Y25"/>
  <c r="AC25"/>
  <c r="T34"/>
  <c r="O8" i="8"/>
  <c r="T35" i="23"/>
  <c r="G25"/>
  <c r="Q25"/>
  <c r="T30"/>
  <c r="T32"/>
  <c r="AA14"/>
  <c r="Z25" i="24"/>
  <c r="W25"/>
  <c r="Y25"/>
  <c r="AC25"/>
  <c r="T34"/>
  <c r="N8" i="8"/>
  <c r="T35" i="24"/>
  <c r="G25"/>
  <c r="Q25"/>
  <c r="S25" s="1"/>
  <c r="N24" i="8" s="1"/>
  <c r="T30" i="24"/>
  <c r="T32"/>
  <c r="AA14"/>
  <c r="Z25" i="9"/>
  <c r="W25"/>
  <c r="Y25"/>
  <c r="AC25"/>
  <c r="T34"/>
  <c r="T35"/>
  <c r="G25"/>
  <c r="Q25"/>
  <c r="T30"/>
  <c r="T32"/>
  <c r="AA14"/>
  <c r="Z25" i="10"/>
  <c r="W25"/>
  <c r="Y25"/>
  <c r="AC25"/>
  <c r="T34"/>
  <c r="T35"/>
  <c r="G25"/>
  <c r="Q25"/>
  <c r="S25" s="1"/>
  <c r="L24" i="8" s="1"/>
  <c r="T30" i="10"/>
  <c r="T32"/>
  <c r="AA14"/>
  <c r="Z25" i="11"/>
  <c r="W25"/>
  <c r="Y25"/>
  <c r="T34"/>
  <c r="T35"/>
  <c r="G25"/>
  <c r="Q25"/>
  <c r="S25" s="1"/>
  <c r="K24" i="8" s="1"/>
  <c r="T30" i="11"/>
  <c r="T32"/>
  <c r="AA14"/>
  <c r="Z25" i="12"/>
  <c r="W25"/>
  <c r="Y25"/>
  <c r="AC25"/>
  <c r="T34"/>
  <c r="T35"/>
  <c r="G25"/>
  <c r="Q25"/>
  <c r="S25" s="1"/>
  <c r="J24" i="8" s="1"/>
  <c r="T30" i="12"/>
  <c r="T32"/>
  <c r="AA14"/>
  <c r="Z25" i="13"/>
  <c r="W25"/>
  <c r="Y25"/>
  <c r="AC25"/>
  <c r="T34"/>
  <c r="G25"/>
  <c r="Q25"/>
  <c r="T30"/>
  <c r="T32"/>
  <c r="AA14"/>
  <c r="Z25" i="14"/>
  <c r="W25"/>
  <c r="Y25"/>
  <c r="AC25"/>
  <c r="T34"/>
  <c r="T35"/>
  <c r="G25"/>
  <c r="Q25"/>
  <c r="T30"/>
  <c r="T32"/>
  <c r="AA14"/>
  <c r="V24" i="16"/>
  <c r="P25"/>
  <c r="F20" i="8" s="1"/>
  <c r="AA14" i="16"/>
  <c r="U25"/>
  <c r="F12" i="8" s="1"/>
  <c r="V14" i="16"/>
  <c r="L24"/>
  <c r="J24"/>
  <c r="AC25"/>
  <c r="U34"/>
  <c r="U32"/>
  <c r="U30"/>
  <c r="U31"/>
  <c r="B137" i="25"/>
  <c r="T34" i="6"/>
  <c r="T25"/>
  <c r="P25"/>
  <c r="E20" i="8" s="1"/>
  <c r="U25" i="6"/>
  <c r="E12" i="8" s="1"/>
  <c r="AA14" i="6"/>
  <c r="V14"/>
  <c r="V25" s="1"/>
  <c r="E32" i="8" s="1"/>
  <c r="J24" i="6"/>
  <c r="L24"/>
  <c r="AC24"/>
  <c r="AC14"/>
  <c r="T31"/>
  <c r="Z25"/>
  <c r="Y25"/>
  <c r="Z25" i="16"/>
  <c r="Y25"/>
  <c r="Z25" i="15"/>
  <c r="Y25"/>
  <c r="W25" i="6"/>
  <c r="W25" i="16"/>
  <c r="W25" i="15"/>
  <c r="E8" i="8"/>
  <c r="F8"/>
  <c r="G8"/>
  <c r="H8"/>
  <c r="I8"/>
  <c r="J8"/>
  <c r="K8"/>
  <c r="L8"/>
  <c r="M8"/>
  <c r="AD8"/>
  <c r="AA8"/>
  <c r="AC14" i="4"/>
  <c r="J14" i="6"/>
  <c r="L14"/>
  <c r="A30" s="1"/>
  <c r="J14" i="16"/>
  <c r="L14"/>
  <c r="A30" s="1"/>
  <c r="J25"/>
  <c r="L25"/>
  <c r="J14" i="15"/>
  <c r="J25" s="1"/>
  <c r="L14"/>
  <c r="A30" s="1"/>
  <c r="L25"/>
  <c r="V8" i="8"/>
  <c r="X8"/>
  <c r="AC24" i="4"/>
  <c r="AB25" i="7"/>
  <c r="K14" i="6"/>
  <c r="K25" s="1"/>
  <c r="E16" i="8" s="1"/>
  <c r="K14" i="16"/>
  <c r="K25" s="1"/>
  <c r="F16" i="8" s="1"/>
  <c r="K14" i="15"/>
  <c r="K25" s="1"/>
  <c r="G16" i="8" s="1"/>
  <c r="C25" i="3"/>
  <c r="T30" s="1"/>
  <c r="H25"/>
  <c r="M25"/>
  <c r="O25"/>
  <c r="C25" i="4"/>
  <c r="T30" s="1"/>
  <c r="H25"/>
  <c r="M25"/>
  <c r="O25"/>
  <c r="C25" i="7"/>
  <c r="T30" s="1"/>
  <c r="H25"/>
  <c r="M25"/>
  <c r="O25"/>
  <c r="B25" i="3"/>
  <c r="G25"/>
  <c r="I25"/>
  <c r="N25"/>
  <c r="T25" s="1"/>
  <c r="B25" i="4"/>
  <c r="G25"/>
  <c r="I25"/>
  <c r="N25"/>
  <c r="T25" s="1"/>
  <c r="B25" i="7"/>
  <c r="G25"/>
  <c r="I25"/>
  <c r="N25"/>
  <c r="T25" s="1"/>
  <c r="D8" i="8"/>
  <c r="K14" i="7"/>
  <c r="K25" s="1"/>
  <c r="D16" i="8" s="1"/>
  <c r="J24" i="7"/>
  <c r="L24"/>
  <c r="J14"/>
  <c r="L14"/>
  <c r="L25" s="1"/>
  <c r="AA14"/>
  <c r="V14"/>
  <c r="V25" s="1"/>
  <c r="D32" i="8" s="1"/>
  <c r="Z25" i="7"/>
  <c r="Y25"/>
  <c r="W25"/>
  <c r="U25"/>
  <c r="D12" i="8" s="1"/>
  <c r="C12"/>
  <c r="C8"/>
  <c r="C16"/>
  <c r="W25" i="4"/>
  <c r="Z25"/>
  <c r="Y25"/>
  <c r="U25"/>
  <c r="B12" i="8" s="1"/>
  <c r="V25" i="4"/>
  <c r="B32" i="8" s="1"/>
  <c r="B8"/>
  <c r="K14" i="4"/>
  <c r="K25" s="1"/>
  <c r="B16" i="8" s="1"/>
  <c r="J24" i="4"/>
  <c r="L24"/>
  <c r="J14"/>
  <c r="J25" s="1"/>
  <c r="L14"/>
  <c r="A30" s="1"/>
  <c r="U25" i="3"/>
  <c r="A12" i="8" s="1"/>
  <c r="V25" i="3"/>
  <c r="A32" i="8" s="1"/>
  <c r="K14" i="3"/>
  <c r="K25" s="1"/>
  <c r="A16" i="8" s="1"/>
  <c r="J24" i="3"/>
  <c r="L24"/>
  <c r="J14"/>
  <c r="L14"/>
  <c r="L25" s="1"/>
  <c r="Z25"/>
  <c r="Y25"/>
  <c r="A8" i="8"/>
  <c r="S25" i="19" l="1"/>
  <c r="S24" i="8" s="1"/>
  <c r="AA25" i="19"/>
  <c r="K25"/>
  <c r="S16" i="8" s="1"/>
  <c r="L25" i="19"/>
  <c r="S25" i="20"/>
  <c r="R24" i="8" s="1"/>
  <c r="AA25" i="20"/>
  <c r="S25" i="21"/>
  <c r="Q24" i="8" s="1"/>
  <c r="AA25" i="21"/>
  <c r="S25" i="23"/>
  <c r="O24" i="8" s="1"/>
  <c r="AA25" i="23"/>
  <c r="S25" i="22"/>
  <c r="P24" i="8" s="1"/>
  <c r="AA25" i="22"/>
  <c r="T25" i="23"/>
  <c r="T34" i="20"/>
  <c r="J1"/>
  <c r="B3" i="1" s="1"/>
  <c r="J25" i="11"/>
  <c r="AC25"/>
  <c r="L25" i="20"/>
  <c r="R8" i="8"/>
  <c r="K25" i="21"/>
  <c r="Q16" i="8" s="1"/>
  <c r="T25" i="21"/>
  <c r="L25" i="22"/>
  <c r="L25" i="24"/>
  <c r="S25" i="9"/>
  <c r="M24" i="8" s="1"/>
  <c r="K25" i="9"/>
  <c r="M16" i="8" s="1"/>
  <c r="L25" i="10"/>
  <c r="X34" i="15"/>
  <c r="Y34" s="1"/>
  <c r="X32"/>
  <c r="Y32" s="1"/>
  <c r="X30"/>
  <c r="Y30" s="1"/>
  <c r="X35"/>
  <c r="Y35" s="1"/>
  <c r="X33"/>
  <c r="Y33" s="1"/>
  <c r="X31"/>
  <c r="Y31" s="1"/>
  <c r="X34" i="6"/>
  <c r="Y34" s="1"/>
  <c r="X32"/>
  <c r="Y32" s="1"/>
  <c r="X30"/>
  <c r="Y30" s="1"/>
  <c r="X35"/>
  <c r="Y35" s="1"/>
  <c r="X33"/>
  <c r="Y33" s="1"/>
  <c r="X31"/>
  <c r="Y31" s="1"/>
  <c r="X34" i="13"/>
  <c r="Y34" s="1"/>
  <c r="X32"/>
  <c r="Y32" s="1"/>
  <c r="X30"/>
  <c r="Y30" s="1"/>
  <c r="X35"/>
  <c r="Y35" s="1"/>
  <c r="X33"/>
  <c r="Y33" s="1"/>
  <c r="X31"/>
  <c r="Y31" s="1"/>
  <c r="T25" i="11"/>
  <c r="S25" i="14"/>
  <c r="H24" i="8" s="1"/>
  <c r="S25" i="7"/>
  <c r="D24" i="8" s="1"/>
  <c r="B29" i="1" s="1"/>
  <c r="S25" i="15"/>
  <c r="G24" i="8" s="1"/>
  <c r="S25" i="16"/>
  <c r="F24" i="8" s="1"/>
  <c r="S25" i="13"/>
  <c r="I24" i="8" s="1"/>
  <c r="X34" i="14"/>
  <c r="Y34" s="1"/>
  <c r="X32"/>
  <c r="Y32" s="1"/>
  <c r="X30"/>
  <c r="Y30" s="1"/>
  <c r="X35"/>
  <c r="Y35" s="1"/>
  <c r="X33"/>
  <c r="Y33" s="1"/>
  <c r="X31"/>
  <c r="Y31" s="1"/>
  <c r="X34" i="7"/>
  <c r="Y34" s="1"/>
  <c r="X32"/>
  <c r="Y32" s="1"/>
  <c r="X30"/>
  <c r="Y30" s="1"/>
  <c r="X35"/>
  <c r="Y35" s="1"/>
  <c r="X33"/>
  <c r="Y33" s="1"/>
  <c r="X31"/>
  <c r="Y31" s="1"/>
  <c r="X32" i="16"/>
  <c r="Y32" s="1"/>
  <c r="X35"/>
  <c r="Y35" s="1"/>
  <c r="X33"/>
  <c r="Y33" s="1"/>
  <c r="X31"/>
  <c r="Y31" s="1"/>
  <c r="X34"/>
  <c r="Y34" s="1"/>
  <c r="X30"/>
  <c r="Y30" s="1"/>
  <c r="X34" i="4"/>
  <c r="Y34" s="1"/>
  <c r="X30"/>
  <c r="Y30" s="1"/>
  <c r="X35"/>
  <c r="Y35" s="1"/>
  <c r="X33"/>
  <c r="Y33" s="1"/>
  <c r="X31"/>
  <c r="Y31" s="1"/>
  <c r="X32"/>
  <c r="Y32" s="1"/>
  <c r="S25" i="6"/>
  <c r="E24" i="8" s="1"/>
  <c r="X35" i="11"/>
  <c r="Y35" s="1"/>
  <c r="X34"/>
  <c r="Y34" s="1"/>
  <c r="X33"/>
  <c r="Y33" s="1"/>
  <c r="X32"/>
  <c r="Y32" s="1"/>
  <c r="X31"/>
  <c r="Y31" s="1"/>
  <c r="X30"/>
  <c r="Y30" s="1"/>
  <c r="X34" i="12"/>
  <c r="Y34" s="1"/>
  <c r="X32"/>
  <c r="Y32" s="1"/>
  <c r="X30"/>
  <c r="Y30" s="1"/>
  <c r="X35"/>
  <c r="Y35" s="1"/>
  <c r="X33"/>
  <c r="Y33" s="1"/>
  <c r="X31"/>
  <c r="Y31" s="1"/>
  <c r="L25"/>
  <c r="X35" i="3"/>
  <c r="Y35" s="1"/>
  <c r="X33"/>
  <c r="Y33" s="1"/>
  <c r="X31"/>
  <c r="Y31" s="1"/>
  <c r="X34"/>
  <c r="Y34" s="1"/>
  <c r="X32"/>
  <c r="Y32" s="1"/>
  <c r="X30"/>
  <c r="Y30" s="1"/>
  <c r="J25" i="6"/>
  <c r="T25" i="13"/>
  <c r="L25" i="14"/>
  <c r="U25" i="15"/>
  <c r="G12" i="8" s="1"/>
  <c r="X44" i="40"/>
  <c r="X42"/>
  <c r="X40"/>
  <c r="X43"/>
  <c r="X41"/>
  <c r="X39"/>
  <c r="X44" i="43"/>
  <c r="X41"/>
  <c r="X40"/>
  <c r="X43"/>
  <c r="X42"/>
  <c r="X39"/>
  <c r="X44" i="41"/>
  <c r="X42"/>
  <c r="X40"/>
  <c r="X43"/>
  <c r="X41"/>
  <c r="X39"/>
  <c r="X44" i="38"/>
  <c r="X42"/>
  <c r="X40"/>
  <c r="X43"/>
  <c r="X41"/>
  <c r="X39"/>
  <c r="X44" i="36"/>
  <c r="X41"/>
  <c r="X40"/>
  <c r="X43"/>
  <c r="X42"/>
  <c r="X39"/>
  <c r="X44" i="18"/>
  <c r="X42"/>
  <c r="X40"/>
  <c r="X43"/>
  <c r="X41"/>
  <c r="X39"/>
  <c r="X44" i="20"/>
  <c r="X42"/>
  <c r="X40"/>
  <c r="X43"/>
  <c r="X41"/>
  <c r="X39"/>
  <c r="X44" i="22"/>
  <c r="X42"/>
  <c r="X40"/>
  <c r="X43"/>
  <c r="X41"/>
  <c r="X39"/>
  <c r="X44" i="24"/>
  <c r="X42"/>
  <c r="X41"/>
  <c r="X43"/>
  <c r="X40"/>
  <c r="X39"/>
  <c r="X42" i="10"/>
  <c r="X41"/>
  <c r="X44"/>
  <c r="X43"/>
  <c r="X40"/>
  <c r="X39"/>
  <c r="X44" i="12"/>
  <c r="X42"/>
  <c r="X40"/>
  <c r="X43"/>
  <c r="X41"/>
  <c r="X39"/>
  <c r="X42" i="14"/>
  <c r="X44"/>
  <c r="X41"/>
  <c r="X40"/>
  <c r="X43"/>
  <c r="X39"/>
  <c r="X44" i="44"/>
  <c r="X42"/>
  <c r="X40"/>
  <c r="X43"/>
  <c r="X41"/>
  <c r="X39"/>
  <c r="X44" i="42"/>
  <c r="X42"/>
  <c r="X40"/>
  <c r="X43"/>
  <c r="X41"/>
  <c r="X39"/>
  <c r="X44" i="39"/>
  <c r="X42"/>
  <c r="X41"/>
  <c r="X43"/>
  <c r="X40"/>
  <c r="X39"/>
  <c r="X44" i="37"/>
  <c r="X42"/>
  <c r="X40"/>
  <c r="X43"/>
  <c r="X41"/>
  <c r="X39"/>
  <c r="X44" i="34"/>
  <c r="X42"/>
  <c r="X40"/>
  <c r="X43"/>
  <c r="X41"/>
  <c r="X39"/>
  <c r="X44" i="19"/>
  <c r="X42"/>
  <c r="X40"/>
  <c r="X43"/>
  <c r="X41"/>
  <c r="X39"/>
  <c r="X44" i="21"/>
  <c r="X42"/>
  <c r="X40"/>
  <c r="X43"/>
  <c r="X41"/>
  <c r="X39"/>
  <c r="X44" i="23"/>
  <c r="X42"/>
  <c r="X40"/>
  <c r="X43"/>
  <c r="X41"/>
  <c r="X39"/>
  <c r="X44" i="9"/>
  <c r="X43"/>
  <c r="X40"/>
  <c r="X39"/>
  <c r="X42"/>
  <c r="X41"/>
  <c r="X44" i="11"/>
  <c r="X43"/>
  <c r="X42"/>
  <c r="X41"/>
  <c r="X40"/>
  <c r="X39"/>
  <c r="X44" i="13"/>
  <c r="X42"/>
  <c r="X41"/>
  <c r="X43"/>
  <c r="X40"/>
  <c r="X39"/>
  <c r="V25" i="15"/>
  <c r="G32" i="8" s="1"/>
  <c r="Z39" i="15"/>
  <c r="Y39"/>
  <c r="Y40"/>
  <c r="Z40"/>
  <c r="Y41"/>
  <c r="Z41" s="1"/>
  <c r="Y42"/>
  <c r="Z42" s="1"/>
  <c r="Y43"/>
  <c r="Z43" s="1"/>
  <c r="Y44"/>
  <c r="Z44" s="1"/>
  <c r="X43" i="16"/>
  <c r="X41"/>
  <c r="X39"/>
  <c r="X44"/>
  <c r="X42"/>
  <c r="X40"/>
  <c r="T30" i="6"/>
  <c r="Y42"/>
  <c r="Z42"/>
  <c r="Z39"/>
  <c r="Y39"/>
  <c r="Z43"/>
  <c r="Y43"/>
  <c r="L25"/>
  <c r="Y40"/>
  <c r="Z40"/>
  <c r="Y44"/>
  <c r="Z44"/>
  <c r="Z41"/>
  <c r="Y41"/>
  <c r="Y42" i="7"/>
  <c r="Z42"/>
  <c r="Z39"/>
  <c r="Y39"/>
  <c r="Z43"/>
  <c r="Y43"/>
  <c r="Y40"/>
  <c r="Z40"/>
  <c r="Y44"/>
  <c r="Z44"/>
  <c r="Z41"/>
  <c r="Y41"/>
  <c r="Y42" i="4"/>
  <c r="Z42" s="1"/>
  <c r="Z39"/>
  <c r="Y39"/>
  <c r="Y43"/>
  <c r="Z43" s="1"/>
  <c r="Y41"/>
  <c r="Z41" s="1"/>
  <c r="Y44"/>
  <c r="Z44" s="1"/>
  <c r="Y40"/>
  <c r="Z40"/>
  <c r="Y39" i="3"/>
  <c r="Z39" s="1"/>
  <c r="Y41"/>
  <c r="Z41" s="1"/>
  <c r="Y44"/>
  <c r="Z44"/>
  <c r="Y43"/>
  <c r="Z43" s="1"/>
  <c r="Y42"/>
  <c r="Z42" s="1"/>
  <c r="Y40"/>
  <c r="Z40" s="1"/>
  <c r="AC25"/>
  <c r="T35" i="6"/>
  <c r="J25" i="7"/>
  <c r="J25" i="3"/>
  <c r="T32" i="7"/>
  <c r="T31"/>
  <c r="T32" i="4"/>
  <c r="T31"/>
  <c r="AC25"/>
  <c r="T32" i="3"/>
  <c r="T31"/>
  <c r="V25" i="16"/>
  <c r="F32" i="8" s="1"/>
  <c r="V25" i="40"/>
  <c r="AD32" i="8" s="1"/>
  <c r="U25" i="40"/>
  <c r="AD12" i="8" s="1"/>
  <c r="V25" i="44"/>
  <c r="AC32" i="8" s="1"/>
  <c r="U25" i="44"/>
  <c r="AC12" i="8" s="1"/>
  <c r="V25" i="43"/>
  <c r="AB32" i="8" s="1"/>
  <c r="U25" i="43"/>
  <c r="AB12" i="8" s="1"/>
  <c r="V25" i="42"/>
  <c r="AA32" i="8" s="1"/>
  <c r="U25" i="42"/>
  <c r="AA12" i="8" s="1"/>
  <c r="V25" i="41"/>
  <c r="Z32" i="8" s="1"/>
  <c r="U25" i="41"/>
  <c r="Z12" i="8" s="1"/>
  <c r="V25" i="39"/>
  <c r="Y32" i="8" s="1"/>
  <c r="U25" i="39"/>
  <c r="Y12" i="8" s="1"/>
  <c r="V25" i="38"/>
  <c r="X32" i="8" s="1"/>
  <c r="U25" i="38"/>
  <c r="X12" i="8" s="1"/>
  <c r="V25" i="37"/>
  <c r="W32" i="8" s="1"/>
  <c r="U25" i="37"/>
  <c r="W12" i="8" s="1"/>
  <c r="V25" i="36"/>
  <c r="V32" i="8" s="1"/>
  <c r="U25" i="36"/>
  <c r="V12" i="8" s="1"/>
  <c r="V25" i="34"/>
  <c r="U32" i="8" s="1"/>
  <c r="U25" i="34"/>
  <c r="U12" i="8" s="1"/>
  <c r="V25" i="18"/>
  <c r="T32" i="8" s="1"/>
  <c r="U25" i="18"/>
  <c r="T12" i="8" s="1"/>
  <c r="V25" i="19"/>
  <c r="S32" i="8" s="1"/>
  <c r="U25" i="19"/>
  <c r="S12" i="8" s="1"/>
  <c r="V25" i="20"/>
  <c r="R32" i="8" s="1"/>
  <c r="U25" i="20"/>
  <c r="R12" i="8" s="1"/>
  <c r="V25" i="21"/>
  <c r="Q32" i="8" s="1"/>
  <c r="U25" i="21"/>
  <c r="Q12" i="8" s="1"/>
  <c r="V25" i="22"/>
  <c r="P32" i="8" s="1"/>
  <c r="U25" i="22"/>
  <c r="P12" i="8" s="1"/>
  <c r="V25" i="23"/>
  <c r="O32" i="8" s="1"/>
  <c r="U25" i="23"/>
  <c r="O12" i="8" s="1"/>
  <c r="V25" i="24"/>
  <c r="N32" i="8" s="1"/>
  <c r="U25" i="24"/>
  <c r="N12" i="8" s="1"/>
  <c r="V25" i="9"/>
  <c r="M32" i="8" s="1"/>
  <c r="U25" i="9"/>
  <c r="M12" i="8" s="1"/>
  <c r="V25" i="10"/>
  <c r="L32" i="8" s="1"/>
  <c r="U25" i="10"/>
  <c r="L12" i="8" s="1"/>
  <c r="V25" i="11"/>
  <c r="K32" i="8" s="1"/>
  <c r="U25" i="11"/>
  <c r="K12" i="8" s="1"/>
  <c r="V25" i="12"/>
  <c r="J32" i="8" s="1"/>
  <c r="U25" i="12"/>
  <c r="J12" i="8" s="1"/>
  <c r="V25" i="13"/>
  <c r="I32" i="8" s="1"/>
  <c r="U25" i="13"/>
  <c r="I12" i="8" s="1"/>
  <c r="V25" i="14"/>
  <c r="H32" i="8" s="1"/>
  <c r="U25" i="14"/>
  <c r="H12" i="8" s="1"/>
  <c r="AC25" i="6"/>
  <c r="A30" i="7"/>
  <c r="L25" i="4"/>
  <c r="H41" i="1" l="1"/>
  <c r="H42"/>
  <c r="X29"/>
  <c r="X27"/>
  <c r="X25"/>
  <c r="X23"/>
  <c r="X21"/>
  <c r="X18"/>
  <c r="X16"/>
  <c r="X14"/>
  <c r="X12"/>
  <c r="X28"/>
  <c r="X26"/>
  <c r="X24"/>
  <c r="X22"/>
  <c r="X19"/>
  <c r="X17"/>
  <c r="X15"/>
  <c r="X13"/>
  <c r="X11"/>
  <c r="Y40" i="13"/>
  <c r="Z40" s="1"/>
  <c r="Y41"/>
  <c r="Z41" s="1"/>
  <c r="Y44"/>
  <c r="Z44" s="1"/>
  <c r="Y40" i="11"/>
  <c r="Z40" s="1"/>
  <c r="Y42"/>
  <c r="Z42" s="1"/>
  <c r="Y44"/>
  <c r="Z44" s="1"/>
  <c r="Y42" i="9"/>
  <c r="Z42"/>
  <c r="Y40"/>
  <c r="Z40"/>
  <c r="Y44"/>
  <c r="Z44" s="1"/>
  <c r="Y41" i="23"/>
  <c r="Z41" s="1"/>
  <c r="Y40"/>
  <c r="Z40" s="1"/>
  <c r="Y44"/>
  <c r="Z44" s="1"/>
  <c r="Y41" i="21"/>
  <c r="Z41" s="1"/>
  <c r="Y40"/>
  <c r="Z40" s="1"/>
  <c r="Y44"/>
  <c r="Z44" s="1"/>
  <c r="Z41" i="19"/>
  <c r="Y41"/>
  <c r="Y40"/>
  <c r="Z40"/>
  <c r="Y44"/>
  <c r="Z44"/>
  <c r="Z41" i="34"/>
  <c r="Y41"/>
  <c r="Y40"/>
  <c r="Z40"/>
  <c r="Y44"/>
  <c r="Z44"/>
  <c r="Z41" i="37"/>
  <c r="Y41"/>
  <c r="Y40"/>
  <c r="Z40"/>
  <c r="Y44"/>
  <c r="Z44"/>
  <c r="Y40" i="39"/>
  <c r="Z40"/>
  <c r="Z41"/>
  <c r="Y41"/>
  <c r="Y44"/>
  <c r="Z44"/>
  <c r="Z41" i="42"/>
  <c r="Y41"/>
  <c r="Y40"/>
  <c r="Z40"/>
  <c r="Y44"/>
  <c r="Z44"/>
  <c r="Z41" i="44"/>
  <c r="Y41"/>
  <c r="Y40"/>
  <c r="Z40"/>
  <c r="Y44"/>
  <c r="Z44"/>
  <c r="Y43" i="14"/>
  <c r="Z43" s="1"/>
  <c r="Y41"/>
  <c r="Z41" s="1"/>
  <c r="Y42"/>
  <c r="Z42" s="1"/>
  <c r="Y41" i="12"/>
  <c r="Z41" s="1"/>
  <c r="Y40"/>
  <c r="Z40"/>
  <c r="Y44"/>
  <c r="Z44" s="1"/>
  <c r="Y40" i="10"/>
  <c r="Z40"/>
  <c r="Y44"/>
  <c r="Z44" s="1"/>
  <c r="Y42"/>
  <c r="Z42" s="1"/>
  <c r="Y40" i="24"/>
  <c r="Z40" s="1"/>
  <c r="Y41"/>
  <c r="Z41" s="1"/>
  <c r="Y44"/>
  <c r="Z44"/>
  <c r="Z41" i="22"/>
  <c r="Y41"/>
  <c r="Y40"/>
  <c r="Z40" s="1"/>
  <c r="Y44"/>
  <c r="Z44" s="1"/>
  <c r="Y41" i="20"/>
  <c r="Z41" s="1"/>
  <c r="Y40"/>
  <c r="Z40" s="1"/>
  <c r="Y44"/>
  <c r="Z44" s="1"/>
  <c r="Z41" i="18"/>
  <c r="Y41"/>
  <c r="Y40"/>
  <c r="Z40"/>
  <c r="Y44"/>
  <c r="Z44"/>
  <c r="Z42" i="36"/>
  <c r="Y42"/>
  <c r="Z40"/>
  <c r="Y40"/>
  <c r="Y44"/>
  <c r="Z44"/>
  <c r="Z41" i="38"/>
  <c r="Y41"/>
  <c r="Y40"/>
  <c r="Z40"/>
  <c r="Y44"/>
  <c r="Z44"/>
  <c r="Z41" i="41"/>
  <c r="Y41"/>
  <c r="Y40"/>
  <c r="Z40"/>
  <c r="Y44"/>
  <c r="Z44"/>
  <c r="Z42" i="43"/>
  <c r="Y42"/>
  <c r="Z40"/>
  <c r="Y40"/>
  <c r="Y44"/>
  <c r="Z44"/>
  <c r="Z41" i="40"/>
  <c r="Y41"/>
  <c r="Y40"/>
  <c r="Z40"/>
  <c r="Y44"/>
  <c r="Z44"/>
  <c r="Z39" i="13"/>
  <c r="Y39"/>
  <c r="Y43"/>
  <c r="Z43" s="1"/>
  <c r="Y42"/>
  <c r="Z42"/>
  <c r="Y39" i="11"/>
  <c r="Z39" s="1"/>
  <c r="Y41"/>
  <c r="Z41" s="1"/>
  <c r="Y43"/>
  <c r="Z43" s="1"/>
  <c r="Y41" i="9"/>
  <c r="Z41" s="1"/>
  <c r="Z39"/>
  <c r="Y39"/>
  <c r="Y43"/>
  <c r="Z43" s="1"/>
  <c r="Y39" i="23"/>
  <c r="Z39" s="1"/>
  <c r="Y43"/>
  <c r="Z43" s="1"/>
  <c r="Y42"/>
  <c r="Z42" s="1"/>
  <c r="Y39" i="21"/>
  <c r="Z39" s="1"/>
  <c r="Y43"/>
  <c r="Z43" s="1"/>
  <c r="Y42"/>
  <c r="Z42" s="1"/>
  <c r="Z39" i="19"/>
  <c r="Y39"/>
  <c r="Z43"/>
  <c r="Y43"/>
  <c r="Y42"/>
  <c r="Z42"/>
  <c r="Z39" i="34"/>
  <c r="Y39"/>
  <c r="Z43"/>
  <c r="Y43"/>
  <c r="Y42"/>
  <c r="Z42"/>
  <c r="Z39" i="37"/>
  <c r="Y39"/>
  <c r="Z43"/>
  <c r="Y43"/>
  <c r="Y42"/>
  <c r="Z42"/>
  <c r="Z39" i="39"/>
  <c r="Y39"/>
  <c r="Z43"/>
  <c r="Y43"/>
  <c r="Y42"/>
  <c r="Z42"/>
  <c r="Z39" i="42"/>
  <c r="Y39"/>
  <c r="Z43"/>
  <c r="Y43"/>
  <c r="Y42"/>
  <c r="Z42"/>
  <c r="Z39" i="44"/>
  <c r="Y39"/>
  <c r="Z43"/>
  <c r="Y43"/>
  <c r="Y42"/>
  <c r="Z42"/>
  <c r="Z39" i="14"/>
  <c r="Y39"/>
  <c r="Y40"/>
  <c r="Z40" s="1"/>
  <c r="Y44"/>
  <c r="Z44" s="1"/>
  <c r="Z39" i="12"/>
  <c r="Y39"/>
  <c r="Y43"/>
  <c r="Z43" s="1"/>
  <c r="Y42"/>
  <c r="Z42" s="1"/>
  <c r="Z39" i="10"/>
  <c r="Y39"/>
  <c r="Y43"/>
  <c r="Z43" s="1"/>
  <c r="Y41"/>
  <c r="Z41" s="1"/>
  <c r="Y39" i="24"/>
  <c r="Z39" s="1"/>
  <c r="Y43"/>
  <c r="Z43" s="1"/>
  <c r="Y42"/>
  <c r="Z42"/>
  <c r="Y39" i="22"/>
  <c r="Z39" s="1"/>
  <c r="Y43"/>
  <c r="Z43" s="1"/>
  <c r="Y42"/>
  <c r="Z42" s="1"/>
  <c r="Z39" i="20"/>
  <c r="Y39"/>
  <c r="Y43"/>
  <c r="Z43" s="1"/>
  <c r="Y42"/>
  <c r="Z42" s="1"/>
  <c r="Z39" i="18"/>
  <c r="Y39"/>
  <c r="Z43"/>
  <c r="Y43"/>
  <c r="Y42"/>
  <c r="Z42"/>
  <c r="Z39" i="36"/>
  <c r="Y39"/>
  <c r="Z43"/>
  <c r="Y43"/>
  <c r="Z41"/>
  <c r="Y41"/>
  <c r="Z39" i="38"/>
  <c r="Y39"/>
  <c r="Z43"/>
  <c r="Y43"/>
  <c r="Y42"/>
  <c r="Z42"/>
  <c r="Z39" i="41"/>
  <c r="Y39"/>
  <c r="Z43"/>
  <c r="Y43"/>
  <c r="Y42"/>
  <c r="Z42"/>
  <c r="Z39" i="43"/>
  <c r="Y39"/>
  <c r="Z43"/>
  <c r="Y43"/>
  <c r="Z41"/>
  <c r="Y41"/>
  <c r="Z39" i="40"/>
  <c r="Y39"/>
  <c r="Z43"/>
  <c r="Y43"/>
  <c r="Y42"/>
  <c r="Z42"/>
  <c r="Y42" i="16"/>
  <c r="Z42" s="1"/>
  <c r="Z39"/>
  <c r="Y39"/>
  <c r="Y43"/>
  <c r="Z43" s="1"/>
  <c r="Y40"/>
  <c r="Z40" s="1"/>
  <c r="Y44"/>
  <c r="Z44" s="1"/>
  <c r="Y41"/>
  <c r="Z41" s="1"/>
  <c r="B46" i="1"/>
  <c r="B44"/>
  <c r="B42"/>
  <c r="B47"/>
  <c r="B45"/>
  <c r="B43"/>
  <c r="B35"/>
  <c r="B37"/>
  <c r="B36"/>
  <c r="B8"/>
  <c r="B12"/>
  <c r="B18"/>
  <c r="B24"/>
  <c r="B9"/>
  <c r="B13"/>
  <c r="B21"/>
  <c r="B25"/>
  <c r="B33"/>
  <c r="B10"/>
  <c r="B16"/>
  <c r="B22"/>
  <c r="B28"/>
  <c r="B34"/>
  <c r="B11"/>
  <c r="B17"/>
  <c r="B23"/>
  <c r="B30"/>
  <c r="X20" l="1"/>
  <c r="X30"/>
  <c r="X31" s="1"/>
  <c r="E42"/>
  <c r="E45"/>
  <c r="E43"/>
  <c r="E44"/>
  <c r="E46"/>
  <c r="E47"/>
</calcChain>
</file>

<file path=xl/sharedStrings.xml><?xml version="1.0" encoding="utf-8"?>
<sst xmlns="http://schemas.openxmlformats.org/spreadsheetml/2006/main" count="2623" uniqueCount="186">
  <si>
    <t>Hul</t>
  </si>
  <si>
    <t>Gul tee</t>
  </si>
  <si>
    <t>Korsør Golf Klub - 18 huller - Gul tee</t>
  </si>
  <si>
    <t>Par</t>
  </si>
  <si>
    <t>HCP</t>
  </si>
  <si>
    <t>UD</t>
  </si>
  <si>
    <t>IND</t>
  </si>
  <si>
    <t>TOTAL</t>
  </si>
  <si>
    <t>Score</t>
  </si>
  <si>
    <t>FB</t>
  </si>
  <si>
    <t>GB</t>
  </si>
  <si>
    <t>SS</t>
  </si>
  <si>
    <t>Bunker</t>
  </si>
  <si>
    <t>Putts</t>
  </si>
  <si>
    <t>Venstre</t>
  </si>
  <si>
    <t>Midt</t>
  </si>
  <si>
    <t>Højre</t>
  </si>
  <si>
    <t>Fairway hits i %</t>
  </si>
  <si>
    <t>% SS</t>
  </si>
  <si>
    <t>Driver</t>
  </si>
  <si>
    <t>Wood</t>
  </si>
  <si>
    <t>Jern</t>
  </si>
  <si>
    <t>Tee shot</t>
  </si>
  <si>
    <t>GIR</t>
  </si>
  <si>
    <t>% GIR</t>
  </si>
  <si>
    <t>Antal runder:</t>
  </si>
  <si>
    <t>Runde 1</t>
  </si>
  <si>
    <t>Runde 2</t>
  </si>
  <si>
    <t>Runde 3</t>
  </si>
  <si>
    <t>Runde 4</t>
  </si>
  <si>
    <t>Runde 5</t>
  </si>
  <si>
    <t>Runde 6</t>
  </si>
  <si>
    <t>Runde 7</t>
  </si>
  <si>
    <t>Runde 8</t>
  </si>
  <si>
    <t>Runde 9</t>
  </si>
  <si>
    <t>Runde 10</t>
  </si>
  <si>
    <t>Runde 11</t>
  </si>
  <si>
    <t>Runde 12</t>
  </si>
  <si>
    <t>Runde 13</t>
  </si>
  <si>
    <t>Runde 14</t>
  </si>
  <si>
    <t>Runde 15</t>
  </si>
  <si>
    <t>Runde 16</t>
  </si>
  <si>
    <t>Runde 17</t>
  </si>
  <si>
    <t>Runde 18</t>
  </si>
  <si>
    <t>Runde 19</t>
  </si>
  <si>
    <t>Runde 20</t>
  </si>
  <si>
    <t>Dato:</t>
  </si>
  <si>
    <t>Gennemsnitlige scores i løbet af sæsonen:</t>
  </si>
  <si>
    <t>% Scramble</t>
  </si>
  <si>
    <t>Putts/GIR</t>
  </si>
  <si>
    <t>% Scrambles</t>
  </si>
  <si>
    <t>Birdies</t>
  </si>
  <si>
    <t>Bogeys</t>
  </si>
  <si>
    <t>Værre</t>
  </si>
  <si>
    <t>Udfyld følgende farver:</t>
  </si>
  <si>
    <t>Doublebogeys eller værre</t>
  </si>
  <si>
    <t>Udfyld alle grønne felter med 1 for positiv eller antal i tal</t>
  </si>
  <si>
    <t>% Driver/Fairwayhits</t>
  </si>
  <si>
    <t>Putting:</t>
  </si>
  <si>
    <t>Driving:</t>
  </si>
  <si>
    <t>Drivers/runde</t>
  </si>
  <si>
    <t>Generelt:</t>
  </si>
  <si>
    <t>Scoring:</t>
  </si>
  <si>
    <t>Birdies/runde</t>
  </si>
  <si>
    <t>Bogeys/runde</t>
  </si>
  <si>
    <t>Værre/runde</t>
  </si>
  <si>
    <t>Putts/runde</t>
  </si>
  <si>
    <t>% Fairway hits (alle)</t>
  </si>
  <si>
    <t>% Fairway hits (Driver)</t>
  </si>
  <si>
    <t>% Teeslag i venstre</t>
  </si>
  <si>
    <t>% Teeslag i højre</t>
  </si>
  <si>
    <t>Vallø Golf Klub - 18 huller - Gul tee</t>
  </si>
  <si>
    <t>Sæson statistik 2009</t>
  </si>
  <si>
    <t>Roskilde Golf Klub - 18 huller - Gul tee</t>
  </si>
  <si>
    <t>Netto</t>
  </si>
  <si>
    <t>Handicap:</t>
  </si>
  <si>
    <t>Antal tildelte slag:</t>
  </si>
  <si>
    <t>Brutto Score</t>
  </si>
  <si>
    <t>Netto Score</t>
  </si>
  <si>
    <t>Eagles</t>
  </si>
  <si>
    <t>Eagles/runde</t>
  </si>
  <si>
    <t>3+ Putts</t>
  </si>
  <si>
    <t>3+ Putts/runde</t>
  </si>
  <si>
    <t>Runde 21</t>
  </si>
  <si>
    <t>Runde 22</t>
  </si>
  <si>
    <t>Runde 23</t>
  </si>
  <si>
    <t>Runde 24</t>
  </si>
  <si>
    <t>Runde 25</t>
  </si>
  <si>
    <t>Runde 26</t>
  </si>
  <si>
    <t>Runde 27</t>
  </si>
  <si>
    <t>Runde 28</t>
  </si>
  <si>
    <t>Runde 29</t>
  </si>
  <si>
    <t>Runde 30</t>
  </si>
  <si>
    <t>Trelleborg Golf Klub - 18 huller - Gul tee</t>
  </si>
  <si>
    <t>Holes to par</t>
  </si>
  <si>
    <t>Par 3</t>
  </si>
  <si>
    <t>Par 4</t>
  </si>
  <si>
    <t>Par 5</t>
  </si>
  <si>
    <t>Hulscore ifht par:</t>
  </si>
  <si>
    <t>Par 3's</t>
  </si>
  <si>
    <t>Par 4's</t>
  </si>
  <si>
    <t>Par 5's</t>
  </si>
  <si>
    <t>First 4</t>
  </si>
  <si>
    <t>Last 4</t>
  </si>
  <si>
    <t>First 4 holes to par (+-)</t>
  </si>
  <si>
    <t>Last 4 holes to par (+-)</t>
  </si>
  <si>
    <t>% Fairwayhits</t>
  </si>
  <si>
    <t>Korsør Golf Klub - 18 huller - Hvid tee</t>
  </si>
  <si>
    <t>Afstand til hul (GIR)</t>
  </si>
  <si>
    <t>Afstand (m)</t>
  </si>
  <si>
    <t>Vejr: 16 grader, solrigt, svag vind</t>
  </si>
  <si>
    <t>Første runde på KGK. Spilles med Thomas (+2).</t>
  </si>
  <si>
    <t>Approach shots</t>
  </si>
  <si>
    <t>Dist. to pin (m)</t>
  </si>
  <si>
    <t>Dist. to hole (m)</t>
  </si>
  <si>
    <t>Approach</t>
  </si>
  <si>
    <t>Længde (m)</t>
  </si>
  <si>
    <t>45-70</t>
  </si>
  <si>
    <t>71-90</t>
  </si>
  <si>
    <t>91-115</t>
  </si>
  <si>
    <t>116-140</t>
  </si>
  <si>
    <t>141-160</t>
  </si>
  <si>
    <t>161-180</t>
  </si>
  <si>
    <t>Antal</t>
  </si>
  <si>
    <t>Putting</t>
  </si>
  <si>
    <t>1 - 1,5</t>
  </si>
  <si>
    <t>1,5 - 3</t>
  </si>
  <si>
    <t>3 - 4,5</t>
  </si>
  <si>
    <t>4,5 - 6</t>
  </si>
  <si>
    <t>45 - 70</t>
  </si>
  <si>
    <t>71 - 90</t>
  </si>
  <si>
    <t>116 - 140</t>
  </si>
  <si>
    <t>91 - 115</t>
  </si>
  <si>
    <t>141 - 160</t>
  </si>
  <si>
    <t>161 - 180</t>
  </si>
  <si>
    <t>Holet (%)</t>
  </si>
  <si>
    <t>over 6 meter</t>
  </si>
  <si>
    <t>over 6 m</t>
  </si>
  <si>
    <t>Holet</t>
  </si>
  <si>
    <t>under 1 m</t>
  </si>
  <si>
    <t>0 - 1</t>
  </si>
  <si>
    <t>Træningsrunde med Thomas, taber 2/0 i hulspil</t>
  </si>
  <si>
    <t>Vejr: Solrigt og jævn vind</t>
  </si>
  <si>
    <t>Runde med Sacha</t>
  </si>
  <si>
    <t>Vejr: Solrigt og svag vind</t>
  </si>
  <si>
    <t>Dist. hole</t>
  </si>
  <si>
    <t>Dist. Pin</t>
  </si>
  <si>
    <t>Åbningsturnering Korsør, gunstart på hul 13</t>
  </si>
  <si>
    <t>Vejr: 10-15 grader, solrigt og jævn vind</t>
  </si>
  <si>
    <t>Tirsdagsgolf med Thomas, Per og Rasmus</t>
  </si>
  <si>
    <t>Vejr: jævn vind, solrigt og 10-15 grader</t>
  </si>
  <si>
    <t>&gt;0</t>
  </si>
  <si>
    <t>Afstand (m) til hul (GIR)</t>
  </si>
  <si>
    <t>Trelleborg Golf Klub - 18 huller - Hvid tee</t>
  </si>
  <si>
    <t>Tirsdagsgolf fra hvid tee, overskyet, hård vind</t>
  </si>
  <si>
    <t>Tirsdagsgolf (3. plads), 15-25 grader, først svag men siden hård vind.</t>
  </si>
  <si>
    <t>Tirsdagsgolf.</t>
  </si>
  <si>
    <t>Hård vind og regn, 10-15 grader</t>
  </si>
  <si>
    <t>Hård vind og solrigt, 15-20 grader</t>
  </si>
  <si>
    <t>Tirsdagsgolf, 1. plads</t>
  </si>
  <si>
    <t>Vejr: Sol, 20-25 grader og jævn til hård vind</t>
  </si>
  <si>
    <t>Tirsdagsgolf, 2. plads (delt 1)</t>
  </si>
  <si>
    <t>Vejr: Sol og blå himmel, svag vind</t>
  </si>
  <si>
    <t>Birdies pr. runde</t>
  </si>
  <si>
    <t>Tirsdagsgolf, backtee - 3.plads</t>
  </si>
  <si>
    <t>Vejr: Jævn/frisk vind, sol og skyet, 18-22 grader</t>
  </si>
  <si>
    <t>Golf med Jakob</t>
  </si>
  <si>
    <t>Vejr: Svag til jævn vind, sol og 20 grader</t>
  </si>
  <si>
    <t>Tirsdagsgolf, ingen præmieplacering</t>
  </si>
  <si>
    <t>Vejr: Jævn vind, 22 grader og overskyet</t>
  </si>
  <si>
    <t>Tirsdagsgolf, 4. plads.</t>
  </si>
  <si>
    <t>Festuge, bestball med Thomas (-5 totalt)</t>
  </si>
  <si>
    <t>Tirsdagsgolf, 2. plads</t>
  </si>
  <si>
    <t>Vejr: 18-20 grader, jævn til hård vind, skyet</t>
  </si>
  <si>
    <t>Tirsdagsgolf</t>
  </si>
  <si>
    <t>Vejr: jævn til hård vind, 20 grader</t>
  </si>
  <si>
    <t>Solrigt, 22 grader og frisk til hård vind</t>
  </si>
  <si>
    <t>Gennemsnitlig score/hul</t>
  </si>
  <si>
    <t>Hcp</t>
  </si>
  <si>
    <t>Putting (1 puts)</t>
  </si>
  <si>
    <t>Greenbunkers</t>
  </si>
  <si>
    <t>Bunkers/runde</t>
  </si>
  <si>
    <t>Sandsave%</t>
  </si>
  <si>
    <t>Bunkers totalt</t>
  </si>
  <si>
    <t>Sandsaves totalt</t>
  </si>
  <si>
    <t>Runder i alt</t>
  </si>
</sst>
</file>

<file path=xl/styles.xml><?xml version="1.0" encoding="utf-8"?>
<styleSheet xmlns="http://schemas.openxmlformats.org/spreadsheetml/2006/main">
  <numFmts count="5">
    <numFmt numFmtId="164" formatCode="_(* #,##0.00_);_(* \(#,##0.00\);_(* &quot;-&quot;??_);_(@_)"/>
    <numFmt numFmtId="165" formatCode="0.0"/>
    <numFmt numFmtId="166" formatCode="&quot;+ &quot;#.##0_);&quot;- &quot;#.##0;&quot;0&quot;_)"/>
    <numFmt numFmtId="167" formatCode="&quot;+ &quot;#.##_);&quot;- &quot;#.##;&quot;0&quot;_)"/>
    <numFmt numFmtId="168" formatCode="0.000"/>
  </numFmts>
  <fonts count="14">
    <font>
      <sz val="10"/>
      <name val="Arial"/>
    </font>
    <font>
      <sz val="10"/>
      <name val="Arial"/>
      <family val="2"/>
    </font>
    <font>
      <b/>
      <sz val="10"/>
      <name val="Arial"/>
      <family val="2"/>
    </font>
    <font>
      <b/>
      <sz val="14"/>
      <name val="Arial"/>
      <family val="2"/>
    </font>
    <font>
      <sz val="10"/>
      <color indexed="63"/>
      <name val="Arial"/>
      <family val="2"/>
    </font>
    <font>
      <b/>
      <sz val="10"/>
      <color indexed="63"/>
      <name val="Arial"/>
      <family val="2"/>
    </font>
    <font>
      <sz val="10"/>
      <color indexed="9"/>
      <name val="Arial"/>
      <family val="2"/>
    </font>
    <font>
      <sz val="10"/>
      <color indexed="10"/>
      <name val="Arial"/>
      <family val="2"/>
    </font>
    <font>
      <sz val="10"/>
      <name val="Arial"/>
      <family val="2"/>
    </font>
    <font>
      <b/>
      <u/>
      <sz val="10"/>
      <name val="Arial"/>
      <family val="2"/>
    </font>
    <font>
      <sz val="10"/>
      <color indexed="9"/>
      <name val="Arial"/>
      <family val="2"/>
    </font>
    <font>
      <b/>
      <u/>
      <sz val="11"/>
      <color theme="1"/>
      <name val="Calibri"/>
      <family val="2"/>
      <scheme val="minor"/>
    </font>
    <font>
      <sz val="10"/>
      <color rgb="FF333333"/>
      <name val="Arial"/>
      <family val="2"/>
    </font>
    <font>
      <sz val="10"/>
      <color theme="0"/>
      <name val="Arial"/>
      <family val="2"/>
    </font>
  </fonts>
  <fills count="12">
    <fill>
      <patternFill patternType="none"/>
    </fill>
    <fill>
      <patternFill patternType="gray125"/>
    </fill>
    <fill>
      <patternFill patternType="solid">
        <fgColor indexed="22"/>
        <bgColor indexed="64"/>
      </patternFill>
    </fill>
    <fill>
      <patternFill patternType="solid">
        <fgColor indexed="42"/>
        <bgColor indexed="64"/>
      </patternFill>
    </fill>
    <fill>
      <patternFill patternType="solid">
        <fgColor indexed="10"/>
        <bgColor indexed="64"/>
      </patternFill>
    </fill>
    <fill>
      <patternFill patternType="solid">
        <fgColor indexed="23"/>
        <bgColor indexed="64"/>
      </patternFill>
    </fill>
    <fill>
      <patternFill patternType="solid">
        <fgColor indexed="55"/>
        <bgColor indexed="64"/>
      </patternFill>
    </fill>
    <fill>
      <patternFill patternType="solid">
        <fgColor theme="0" tint="-0.249977111117893"/>
        <bgColor indexed="64"/>
      </patternFill>
    </fill>
    <fill>
      <patternFill patternType="solid">
        <fgColor rgb="FFFFFF00"/>
        <bgColor indexed="64"/>
      </patternFill>
    </fill>
    <fill>
      <patternFill patternType="solid">
        <fgColor rgb="FFFF0000"/>
        <bgColor indexed="64"/>
      </patternFill>
    </fill>
    <fill>
      <patternFill patternType="solid">
        <fgColor theme="0" tint="-0.499984740745262"/>
        <bgColor indexed="64"/>
      </patternFill>
    </fill>
    <fill>
      <patternFill patternType="solid">
        <fgColor theme="0" tint="-0.14999847407452621"/>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style="thin">
        <color indexed="64"/>
      </top>
      <bottom/>
      <diagonal/>
    </border>
    <border>
      <left style="thick">
        <color indexed="64"/>
      </left>
      <right style="thin">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n">
        <color indexed="64"/>
      </right>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top style="thick">
        <color indexed="64"/>
      </top>
      <bottom style="thick">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top/>
      <bottom style="thick">
        <color indexed="64"/>
      </bottom>
      <diagonal/>
    </border>
    <border>
      <left style="thick">
        <color indexed="64"/>
      </left>
      <right style="thin">
        <color indexed="64"/>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ck">
        <color indexed="64"/>
      </left>
      <right style="thin">
        <color indexed="64"/>
      </right>
      <top style="thin">
        <color indexed="64"/>
      </top>
      <bottom/>
      <diagonal/>
    </border>
    <border>
      <left style="thick">
        <color indexed="64"/>
      </left>
      <right style="thick">
        <color indexed="64"/>
      </right>
      <top style="thick">
        <color indexed="64"/>
      </top>
      <bottom style="thick">
        <color indexed="64"/>
      </bottom>
      <diagonal/>
    </border>
    <border>
      <left/>
      <right style="thin">
        <color indexed="64"/>
      </right>
      <top style="thin">
        <color indexed="64"/>
      </top>
      <bottom style="thin">
        <color indexed="64"/>
      </bottom>
      <diagonal/>
    </border>
    <border>
      <left/>
      <right style="thin">
        <color indexed="64"/>
      </right>
      <top style="thick">
        <color indexed="64"/>
      </top>
      <bottom style="thick">
        <color indexed="64"/>
      </bottom>
      <diagonal/>
    </border>
    <border>
      <left/>
      <right style="thin">
        <color indexed="64"/>
      </right>
      <top/>
      <bottom style="thick">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thick">
        <color indexed="64"/>
      </bottom>
      <diagonal/>
    </border>
    <border>
      <left style="thin">
        <color indexed="64"/>
      </left>
      <right/>
      <top style="thin">
        <color indexed="64"/>
      </top>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style="thin">
        <color indexed="64"/>
      </top>
      <bottom style="thick">
        <color indexed="64"/>
      </bottom>
      <diagonal/>
    </border>
    <border>
      <left style="thick">
        <color indexed="64"/>
      </left>
      <right style="thick">
        <color indexed="64"/>
      </right>
      <top/>
      <bottom style="thin">
        <color indexed="64"/>
      </bottom>
      <diagonal/>
    </border>
    <border>
      <left style="thick">
        <color indexed="64"/>
      </left>
      <right style="thick">
        <color indexed="64"/>
      </right>
      <top style="thin">
        <color indexed="64"/>
      </top>
      <bottom/>
      <diagonal/>
    </border>
    <border>
      <left/>
      <right style="thick">
        <color indexed="64"/>
      </right>
      <top/>
      <bottom style="thin">
        <color indexed="64"/>
      </bottom>
      <diagonal/>
    </border>
    <border>
      <left/>
      <right style="thick">
        <color indexed="64"/>
      </right>
      <top style="thin">
        <color indexed="64"/>
      </top>
      <bottom style="thin">
        <color indexed="64"/>
      </bottom>
      <diagonal/>
    </border>
    <border>
      <left/>
      <right style="thick">
        <color indexed="64"/>
      </right>
      <top style="thin">
        <color indexed="64"/>
      </top>
      <bottom style="thick">
        <color indexed="64"/>
      </bottom>
      <diagonal/>
    </border>
    <border>
      <left/>
      <right style="thick">
        <color indexed="64"/>
      </right>
      <top style="thin">
        <color indexed="64"/>
      </top>
      <bottom/>
      <diagonal/>
    </border>
    <border>
      <left style="thick">
        <color indexed="64"/>
      </left>
      <right/>
      <top/>
      <bottom style="thin">
        <color indexed="64"/>
      </bottom>
      <diagonal/>
    </border>
    <border>
      <left style="thin">
        <color indexed="64"/>
      </left>
      <right style="thin">
        <color indexed="64"/>
      </right>
      <top style="thick">
        <color indexed="64"/>
      </top>
      <bottom style="thin">
        <color indexed="64"/>
      </bottom>
      <diagonal/>
    </border>
    <border>
      <left/>
      <right style="thick">
        <color indexed="64"/>
      </right>
      <top style="thick">
        <color indexed="64"/>
      </top>
      <bottom style="thin">
        <color indexed="64"/>
      </bottom>
      <diagonal/>
    </border>
    <border>
      <left/>
      <right style="thin">
        <color indexed="64"/>
      </right>
      <top/>
      <bottom style="thin">
        <color indexed="64"/>
      </bottom>
      <diagonal/>
    </border>
    <border>
      <left style="thick">
        <color indexed="64"/>
      </left>
      <right style="thin">
        <color indexed="64"/>
      </right>
      <top style="thick">
        <color indexed="64"/>
      </top>
      <bottom style="thin">
        <color indexed="64"/>
      </bottom>
      <diagonal/>
    </border>
    <border>
      <left style="thick">
        <color indexed="64"/>
      </left>
      <right/>
      <top style="thin">
        <color indexed="64"/>
      </top>
      <bottom style="thin">
        <color indexed="64"/>
      </bottom>
      <diagonal/>
    </border>
    <border>
      <left style="thick">
        <color indexed="64"/>
      </left>
      <right/>
      <top style="thin">
        <color indexed="64"/>
      </top>
      <bottom style="thick">
        <color indexed="64"/>
      </bottom>
      <diagonal/>
    </border>
    <border>
      <left/>
      <right style="thin">
        <color indexed="64"/>
      </right>
      <top style="thin">
        <color indexed="64"/>
      </top>
      <bottom style="thick">
        <color indexed="64"/>
      </bottom>
      <diagonal/>
    </border>
    <border>
      <left style="thick">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ck">
        <color indexed="64"/>
      </left>
      <right style="thick">
        <color indexed="64"/>
      </right>
      <top/>
      <bottom style="thick">
        <color indexed="64"/>
      </bottom>
      <diagonal/>
    </border>
    <border>
      <left/>
      <right/>
      <top/>
      <bottom style="thin">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n">
        <color indexed="64"/>
      </left>
      <right style="thick">
        <color indexed="64"/>
      </right>
      <top style="thick">
        <color indexed="64"/>
      </top>
      <bottom style="thick">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style="thick">
        <color indexed="64"/>
      </bottom>
      <diagonal/>
    </border>
    <border>
      <left style="thin">
        <color indexed="64"/>
      </left>
      <right style="thick">
        <color indexed="64"/>
      </right>
      <top/>
      <bottom style="thin">
        <color indexed="64"/>
      </bottom>
      <diagonal/>
    </border>
    <border>
      <left style="thin">
        <color indexed="64"/>
      </left>
      <right style="thick">
        <color indexed="64"/>
      </right>
      <top style="thin">
        <color indexed="64"/>
      </top>
      <bottom/>
      <diagonal/>
    </border>
    <border>
      <left style="thin">
        <color indexed="64"/>
      </left>
      <right style="thick">
        <color indexed="64"/>
      </right>
      <top/>
      <bottom style="thick">
        <color indexed="64"/>
      </bottom>
      <diagonal/>
    </border>
  </borders>
  <cellStyleXfs count="2">
    <xf numFmtId="0" fontId="0" fillId="0" borderId="0"/>
    <xf numFmtId="164" fontId="1" fillId="0" borderId="0" applyFont="0" applyFill="0" applyBorder="0" applyAlignment="0" applyProtection="0"/>
  </cellStyleXfs>
  <cellXfs count="213">
    <xf numFmtId="0" fontId="0" fillId="0" borderId="0" xfId="0"/>
    <xf numFmtId="0" fontId="0" fillId="0" borderId="1" xfId="0" applyBorder="1"/>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5" xfId="0" applyBorder="1"/>
    <xf numFmtId="0" fontId="0" fillId="0" borderId="6" xfId="0" applyBorder="1"/>
    <xf numFmtId="0" fontId="2" fillId="0" borderId="7" xfId="0" applyFont="1" applyBorder="1" applyAlignment="1">
      <alignment horizontal="center"/>
    </xf>
    <xf numFmtId="0" fontId="2" fillId="0" borderId="8" xfId="0" applyFont="1" applyBorder="1" applyAlignment="1">
      <alignment horizontal="center"/>
    </xf>
    <xf numFmtId="0" fontId="2" fillId="0" borderId="7" xfId="0" applyFont="1" applyBorder="1"/>
    <xf numFmtId="0" fontId="2" fillId="0" borderId="8" xfId="0" applyFont="1" applyBorder="1"/>
    <xf numFmtId="0" fontId="0" fillId="0" borderId="9" xfId="0" applyBorder="1"/>
    <xf numFmtId="0" fontId="0" fillId="0" borderId="10" xfId="0" applyBorder="1"/>
    <xf numFmtId="0" fontId="0" fillId="0" borderId="11" xfId="0" applyBorder="1"/>
    <xf numFmtId="0" fontId="2" fillId="0" borderId="6" xfId="0" applyFont="1" applyBorder="1"/>
    <xf numFmtId="0" fontId="2" fillId="0" borderId="10" xfId="0" applyFont="1" applyBorder="1"/>
    <xf numFmtId="0" fontId="2" fillId="0" borderId="12" xfId="0" applyFont="1" applyBorder="1"/>
    <xf numFmtId="0" fontId="2" fillId="0" borderId="13" xfId="0" applyFont="1" applyBorder="1"/>
    <xf numFmtId="0" fontId="2" fillId="0" borderId="14" xfId="0" applyFont="1" applyBorder="1"/>
    <xf numFmtId="0" fontId="2" fillId="0" borderId="15" xfId="0" applyFont="1" applyBorder="1"/>
    <xf numFmtId="0" fontId="2" fillId="0" borderId="16" xfId="0" applyFont="1" applyBorder="1"/>
    <xf numFmtId="1" fontId="2" fillId="0" borderId="7" xfId="0" applyNumberFormat="1" applyFont="1" applyBorder="1"/>
    <xf numFmtId="1" fontId="2" fillId="0" borderId="8" xfId="0" applyNumberFormat="1" applyFont="1" applyBorder="1"/>
    <xf numFmtId="0" fontId="0" fillId="0" borderId="17"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6" xfId="0" applyBorder="1" applyAlignment="1">
      <alignment horizontal="center"/>
    </xf>
    <xf numFmtId="0" fontId="0" fillId="0" borderId="20" xfId="0" applyBorder="1" applyAlignment="1">
      <alignment horizontal="center"/>
    </xf>
    <xf numFmtId="0" fontId="2" fillId="0" borderId="11" xfId="0" applyFont="1" applyBorder="1"/>
    <xf numFmtId="0" fontId="2" fillId="0" borderId="21" xfId="0" applyFont="1" applyBorder="1"/>
    <xf numFmtId="1" fontId="2" fillId="0" borderId="12" xfId="0" applyNumberFormat="1" applyFont="1" applyBorder="1"/>
    <xf numFmtId="1" fontId="2" fillId="0" borderId="16" xfId="0" applyNumberFormat="1" applyFont="1" applyBorder="1"/>
    <xf numFmtId="0" fontId="2" fillId="0" borderId="5" xfId="0" applyFont="1" applyBorder="1"/>
    <xf numFmtId="0" fontId="0" fillId="0" borderId="22" xfId="0" applyBorder="1"/>
    <xf numFmtId="1" fontId="2" fillId="0" borderId="23" xfId="0" applyNumberFormat="1" applyFont="1" applyBorder="1"/>
    <xf numFmtId="1" fontId="2" fillId="0" borderId="24" xfId="0" applyNumberFormat="1" applyFont="1" applyBorder="1"/>
    <xf numFmtId="0" fontId="2" fillId="0" borderId="9" xfId="0" applyFont="1" applyBorder="1"/>
    <xf numFmtId="0" fontId="2" fillId="0" borderId="0" xfId="0" applyFont="1" applyFill="1" applyBorder="1"/>
    <xf numFmtId="0" fontId="0" fillId="0" borderId="25" xfId="0"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0" fontId="2" fillId="0" borderId="12" xfId="0" applyFont="1" applyBorder="1" applyAlignment="1">
      <alignment horizontal="center"/>
    </xf>
    <xf numFmtId="0" fontId="0" fillId="0" borderId="28" xfId="0" applyBorder="1" applyAlignment="1">
      <alignment horizontal="center"/>
    </xf>
    <xf numFmtId="0" fontId="2" fillId="0" borderId="16" xfId="0" applyFont="1" applyBorder="1" applyAlignment="1">
      <alignment horizontal="center"/>
    </xf>
    <xf numFmtId="0" fontId="2" fillId="0" borderId="0" xfId="0" applyFont="1"/>
    <xf numFmtId="0" fontId="3" fillId="0" borderId="0" xfId="0" applyFont="1"/>
    <xf numFmtId="0" fontId="6" fillId="0" borderId="0" xfId="0" applyFont="1"/>
    <xf numFmtId="0" fontId="0" fillId="3" borderId="38" xfId="0" applyFill="1" applyBorder="1"/>
    <xf numFmtId="0" fontId="0" fillId="3" borderId="39" xfId="0" applyFill="1" applyBorder="1"/>
    <xf numFmtId="0" fontId="0" fillId="3" borderId="40" xfId="0" applyFill="1" applyBorder="1"/>
    <xf numFmtId="0" fontId="0" fillId="3" borderId="41" xfId="0" applyFill="1" applyBorder="1"/>
    <xf numFmtId="0" fontId="0" fillId="3" borderId="2" xfId="0" applyFill="1" applyBorder="1"/>
    <xf numFmtId="0" fontId="0" fillId="3" borderId="25" xfId="0" applyFill="1" applyBorder="1"/>
    <xf numFmtId="0" fontId="0" fillId="3" borderId="42" xfId="0" applyFill="1" applyBorder="1"/>
    <xf numFmtId="0" fontId="0" fillId="3" borderId="30" xfId="0" applyFill="1" applyBorder="1"/>
    <xf numFmtId="0" fontId="0" fillId="3" borderId="43" xfId="0" applyFill="1" applyBorder="1"/>
    <xf numFmtId="0" fontId="0" fillId="3" borderId="1" xfId="0" applyFill="1" applyBorder="1"/>
    <xf numFmtId="0" fontId="0" fillId="3" borderId="35" xfId="0" applyFill="1" applyBorder="1"/>
    <xf numFmtId="0" fontId="0" fillId="3" borderId="22" xfId="0" applyFill="1" applyBorder="1"/>
    <xf numFmtId="0" fontId="0" fillId="3" borderId="26" xfId="0" applyFill="1" applyBorder="1"/>
    <xf numFmtId="0" fontId="0" fillId="3" borderId="18" xfId="0" applyFill="1" applyBorder="1"/>
    <xf numFmtId="0" fontId="0" fillId="3" borderId="44" xfId="0" applyFill="1" applyBorder="1"/>
    <xf numFmtId="0" fontId="0" fillId="3" borderId="3" xfId="0" applyFill="1" applyBorder="1"/>
    <xf numFmtId="0" fontId="0" fillId="3" borderId="36" xfId="0" applyFill="1" applyBorder="1"/>
    <xf numFmtId="0" fontId="0" fillId="3" borderId="45" xfId="0" applyFill="1" applyBorder="1"/>
    <xf numFmtId="0" fontId="0" fillId="3" borderId="27" xfId="0" applyFill="1" applyBorder="1"/>
    <xf numFmtId="0" fontId="0" fillId="3" borderId="19" xfId="0" applyFill="1" applyBorder="1"/>
    <xf numFmtId="0" fontId="0" fillId="3" borderId="34" xfId="0" applyFill="1" applyBorder="1"/>
    <xf numFmtId="0" fontId="0" fillId="3" borderId="17" xfId="0" applyFill="1" applyBorder="1"/>
    <xf numFmtId="0" fontId="0" fillId="3" borderId="33" xfId="0" applyFill="1" applyBorder="1"/>
    <xf numFmtId="0" fontId="0" fillId="3" borderId="46" xfId="0" applyFill="1" applyBorder="1"/>
    <xf numFmtId="0" fontId="0" fillId="3" borderId="4" xfId="0" applyFill="1" applyBorder="1"/>
    <xf numFmtId="0" fontId="0" fillId="3" borderId="37" xfId="0" applyFill="1" applyBorder="1"/>
    <xf numFmtId="0" fontId="0" fillId="3" borderId="47" xfId="0" applyFill="1" applyBorder="1"/>
    <xf numFmtId="0" fontId="0" fillId="3" borderId="28" xfId="0" applyFill="1" applyBorder="1"/>
    <xf numFmtId="0" fontId="0" fillId="3" borderId="20" xfId="0" applyFill="1" applyBorder="1"/>
    <xf numFmtId="0" fontId="2" fillId="0" borderId="26" xfId="0" applyFont="1" applyBorder="1"/>
    <xf numFmtId="0" fontId="0" fillId="0" borderId="48" xfId="0" applyBorder="1"/>
    <xf numFmtId="0" fontId="1" fillId="0" borderId="0" xfId="0" applyFont="1" applyAlignment="1">
      <alignment horizontal="left"/>
    </xf>
    <xf numFmtId="1" fontId="2" fillId="0" borderId="49" xfId="0" applyNumberFormat="1" applyFont="1" applyBorder="1" applyAlignment="1">
      <alignment horizontal="right"/>
    </xf>
    <xf numFmtId="0" fontId="2" fillId="0" borderId="49" xfId="0" applyFont="1" applyBorder="1" applyAlignment="1">
      <alignment horizontal="right"/>
    </xf>
    <xf numFmtId="1" fontId="2" fillId="0" borderId="15" xfId="0" applyNumberFormat="1" applyFont="1" applyBorder="1" applyAlignment="1">
      <alignment horizontal="right"/>
    </xf>
    <xf numFmtId="0" fontId="7" fillId="0" borderId="0" xfId="0" applyFont="1"/>
    <xf numFmtId="0" fontId="0" fillId="3" borderId="31" xfId="0" applyFill="1" applyBorder="1"/>
    <xf numFmtId="0" fontId="8" fillId="0" borderId="0" xfId="0" applyFont="1"/>
    <xf numFmtId="0" fontId="0" fillId="0" borderId="21" xfId="0" applyBorder="1"/>
    <xf numFmtId="0" fontId="2" fillId="0" borderId="21" xfId="0" applyFont="1" applyFill="1" applyBorder="1"/>
    <xf numFmtId="0" fontId="0" fillId="4" borderId="0" xfId="0" applyFill="1"/>
    <xf numFmtId="0" fontId="0" fillId="5" borderId="0" xfId="0" applyFill="1"/>
    <xf numFmtId="0" fontId="0" fillId="3" borderId="29" xfId="0" applyFill="1" applyBorder="1"/>
    <xf numFmtId="0" fontId="8" fillId="3" borderId="32" xfId="0" applyFont="1" applyFill="1" applyBorder="1"/>
    <xf numFmtId="0" fontId="2" fillId="0" borderId="49" xfId="0" applyFont="1" applyBorder="1"/>
    <xf numFmtId="0" fontId="2" fillId="0" borderId="21" xfId="0" applyFont="1" applyBorder="1" applyAlignment="1">
      <alignment horizontal="right"/>
    </xf>
    <xf numFmtId="0" fontId="2" fillId="0" borderId="21" xfId="0" applyFont="1" applyFill="1" applyBorder="1" applyAlignment="1">
      <alignment horizontal="left"/>
    </xf>
    <xf numFmtId="165" fontId="0" fillId="0" borderId="21" xfId="1" applyNumberFormat="1" applyFont="1" applyBorder="1" applyAlignment="1">
      <alignment horizontal="center"/>
    </xf>
    <xf numFmtId="0" fontId="2" fillId="0" borderId="21" xfId="0" applyFont="1" applyBorder="1" applyAlignment="1">
      <alignment horizontal="left"/>
    </xf>
    <xf numFmtId="0" fontId="2" fillId="0" borderId="11" xfId="0" applyFont="1" applyBorder="1" applyAlignment="1">
      <alignment horizontal="left"/>
    </xf>
    <xf numFmtId="0" fontId="9" fillId="0" borderId="0" xfId="0" applyFont="1"/>
    <xf numFmtId="0" fontId="9" fillId="0" borderId="0" xfId="0" applyFont="1" applyFill="1" applyBorder="1" applyAlignment="1">
      <alignment horizontal="left"/>
    </xf>
    <xf numFmtId="14" fontId="8" fillId="3" borderId="50" xfId="0" applyNumberFormat="1" applyFont="1" applyFill="1" applyBorder="1"/>
    <xf numFmtId="1" fontId="2" fillId="0" borderId="21" xfId="0" applyNumberFormat="1" applyFont="1" applyBorder="1" applyAlignment="1">
      <alignment horizontal="right"/>
    </xf>
    <xf numFmtId="1" fontId="2" fillId="0" borderId="21" xfId="0" applyNumberFormat="1" applyFont="1" applyBorder="1"/>
    <xf numFmtId="0" fontId="10" fillId="0" borderId="0" xfId="0" applyFont="1"/>
    <xf numFmtId="0" fontId="2" fillId="6" borderId="9" xfId="0" applyFont="1" applyFill="1" applyBorder="1"/>
    <xf numFmtId="0" fontId="2" fillId="6" borderId="11" xfId="0" applyFont="1" applyFill="1" applyBorder="1"/>
    <xf numFmtId="0" fontId="2" fillId="6" borderId="13" xfId="0" applyFont="1" applyFill="1" applyBorder="1"/>
    <xf numFmtId="0" fontId="2" fillId="6" borderId="15" xfId="0" applyFont="1" applyFill="1" applyBorder="1"/>
    <xf numFmtId="0" fontId="2" fillId="6" borderId="10" xfId="0" applyFont="1" applyFill="1" applyBorder="1"/>
    <xf numFmtId="1" fontId="2" fillId="6" borderId="10" xfId="0" applyNumberFormat="1" applyFont="1" applyFill="1" applyBorder="1"/>
    <xf numFmtId="0" fontId="2" fillId="6" borderId="51" xfId="0" applyFont="1" applyFill="1" applyBorder="1"/>
    <xf numFmtId="0" fontId="2" fillId="6" borderId="52" xfId="0" applyFont="1" applyFill="1" applyBorder="1"/>
    <xf numFmtId="1" fontId="2" fillId="6" borderId="52" xfId="0" applyNumberFormat="1" applyFont="1" applyFill="1" applyBorder="1"/>
    <xf numFmtId="0" fontId="2" fillId="6" borderId="53" xfId="0" applyFont="1" applyFill="1" applyBorder="1"/>
    <xf numFmtId="0" fontId="2" fillId="6" borderId="14" xfId="0" applyFont="1" applyFill="1" applyBorder="1"/>
    <xf numFmtId="1" fontId="2" fillId="6" borderId="14" xfId="0" applyNumberFormat="1" applyFont="1" applyFill="1" applyBorder="1"/>
    <xf numFmtId="0" fontId="0" fillId="0" borderId="11" xfId="0" applyBorder="1" applyAlignment="1">
      <alignment horizontal="left"/>
    </xf>
    <xf numFmtId="0" fontId="8" fillId="3" borderId="50" xfId="0" applyNumberFormat="1" applyFont="1" applyFill="1" applyBorder="1" applyAlignment="1">
      <alignment horizontal="center"/>
    </xf>
    <xf numFmtId="0" fontId="0" fillId="0" borderId="21" xfId="0" applyBorder="1" applyAlignment="1">
      <alignment horizontal="center"/>
    </xf>
    <xf numFmtId="0" fontId="0" fillId="2" borderId="0" xfId="0" applyFill="1"/>
    <xf numFmtId="0" fontId="0" fillId="7" borderId="0" xfId="0" applyFill="1"/>
    <xf numFmtId="0" fontId="0" fillId="7" borderId="30" xfId="0" applyFill="1" applyBorder="1"/>
    <xf numFmtId="0" fontId="0" fillId="7" borderId="32" xfId="0" applyFill="1" applyBorder="1"/>
    <xf numFmtId="0" fontId="0" fillId="8" borderId="0" xfId="0" applyFill="1"/>
    <xf numFmtId="0" fontId="4" fillId="7" borderId="34" xfId="0" applyFont="1" applyFill="1" applyBorder="1"/>
    <xf numFmtId="0" fontId="0" fillId="7" borderId="29" xfId="0" applyFill="1" applyBorder="1"/>
    <xf numFmtId="0" fontId="4" fillId="7" borderId="35" xfId="0" applyFont="1" applyFill="1" applyBorder="1"/>
    <xf numFmtId="0" fontId="4" fillId="7" borderId="36" xfId="0" applyFont="1" applyFill="1" applyBorder="1"/>
    <xf numFmtId="0" fontId="0" fillId="7" borderId="31" xfId="0" applyFill="1" applyBorder="1"/>
    <xf numFmtId="0" fontId="2" fillId="7" borderId="21" xfId="0" applyFont="1" applyFill="1" applyBorder="1"/>
    <xf numFmtId="0" fontId="5" fillId="7" borderId="11" xfId="0" applyFont="1" applyFill="1" applyBorder="1"/>
    <xf numFmtId="1" fontId="2" fillId="7" borderId="21" xfId="0" applyNumberFormat="1" applyFont="1" applyFill="1" applyBorder="1"/>
    <xf numFmtId="0" fontId="4" fillId="7" borderId="37" xfId="0" applyFont="1" applyFill="1" applyBorder="1"/>
    <xf numFmtId="0" fontId="0" fillId="7" borderId="33" xfId="0" applyFill="1" applyBorder="1"/>
    <xf numFmtId="2" fontId="2" fillId="7" borderId="21" xfId="0" applyNumberFormat="1" applyFont="1" applyFill="1" applyBorder="1"/>
    <xf numFmtId="0" fontId="0" fillId="0" borderId="1" xfId="0" applyBorder="1" applyAlignment="1">
      <alignment horizontal="left"/>
    </xf>
    <xf numFmtId="166" fontId="0" fillId="0" borderId="21" xfId="0" applyNumberFormat="1" applyBorder="1"/>
    <xf numFmtId="0" fontId="0" fillId="9" borderId="43" xfId="0" applyFill="1" applyBorder="1"/>
    <xf numFmtId="0" fontId="0" fillId="7" borderId="43" xfId="0" applyFill="1" applyBorder="1"/>
    <xf numFmtId="0" fontId="0" fillId="10" borderId="43" xfId="0" applyFill="1" applyBorder="1"/>
    <xf numFmtId="1" fontId="0" fillId="0" borderId="1" xfId="0" applyNumberFormat="1" applyBorder="1"/>
    <xf numFmtId="1" fontId="0" fillId="0" borderId="1" xfId="0" applyNumberFormat="1" applyBorder="1" applyAlignment="1">
      <alignment horizontal="left"/>
    </xf>
    <xf numFmtId="168" fontId="0" fillId="0" borderId="21" xfId="0" applyNumberFormat="1" applyBorder="1" applyAlignment="1">
      <alignment horizontal="center"/>
    </xf>
    <xf numFmtId="0" fontId="1" fillId="0" borderId="0" xfId="0" applyFont="1"/>
    <xf numFmtId="0" fontId="0" fillId="0" borderId="9" xfId="0" applyBorder="1" applyAlignment="1">
      <alignment vertical="center"/>
    </xf>
    <xf numFmtId="0" fontId="2" fillId="0" borderId="10" xfId="0" applyFont="1" applyBorder="1" applyAlignment="1">
      <alignment horizontal="center" vertical="center"/>
    </xf>
    <xf numFmtId="0" fontId="2" fillId="0" borderId="10" xfId="0" applyFont="1" applyBorder="1" applyAlignment="1">
      <alignment horizontal="center"/>
    </xf>
    <xf numFmtId="0" fontId="1" fillId="3" borderId="32" xfId="0" applyFont="1" applyFill="1" applyBorder="1"/>
    <xf numFmtId="14" fontId="1" fillId="3" borderId="50" xfId="0" applyNumberFormat="1" applyFont="1" applyFill="1" applyBorder="1"/>
    <xf numFmtId="0" fontId="1" fillId="3" borderId="50" xfId="0" applyNumberFormat="1" applyFont="1" applyFill="1" applyBorder="1" applyAlignment="1">
      <alignment horizontal="center"/>
    </xf>
    <xf numFmtId="0" fontId="1" fillId="0" borderId="9" xfId="0" applyFont="1" applyBorder="1"/>
    <xf numFmtId="0" fontId="2" fillId="0" borderId="9" xfId="0" applyFont="1" applyBorder="1" applyAlignment="1">
      <alignment horizontal="left"/>
    </xf>
    <xf numFmtId="0" fontId="1" fillId="0" borderId="0" xfId="0" applyNumberFormat="1" applyFont="1" applyFill="1" applyBorder="1" applyAlignment="1">
      <alignment horizontal="center"/>
    </xf>
    <xf numFmtId="0" fontId="2" fillId="7" borderId="10" xfId="0" applyFont="1" applyFill="1" applyBorder="1"/>
    <xf numFmtId="0" fontId="2" fillId="7" borderId="14" xfId="0" applyFont="1" applyFill="1" applyBorder="1"/>
    <xf numFmtId="0" fontId="11" fillId="0" borderId="0" xfId="0" applyFont="1"/>
    <xf numFmtId="0" fontId="0" fillId="0" borderId="21" xfId="0" applyFill="1" applyBorder="1"/>
    <xf numFmtId="0" fontId="0" fillId="0" borderId="21" xfId="0" applyNumberFormat="1" applyFill="1" applyBorder="1" applyAlignment="1">
      <alignment horizontal="right"/>
    </xf>
    <xf numFmtId="0" fontId="1" fillId="0" borderId="21" xfId="0" applyFont="1" applyFill="1" applyBorder="1"/>
    <xf numFmtId="168" fontId="0" fillId="0" borderId="21" xfId="0" applyNumberFormat="1" applyFill="1" applyBorder="1" applyAlignment="1">
      <alignment horizontal="right"/>
    </xf>
    <xf numFmtId="0" fontId="1" fillId="0" borderId="21" xfId="0" applyFont="1" applyBorder="1" applyAlignment="1">
      <alignment horizontal="center"/>
    </xf>
    <xf numFmtId="2" fontId="0" fillId="0" borderId="21" xfId="0" applyNumberFormat="1" applyBorder="1" applyAlignment="1">
      <alignment horizontal="center"/>
    </xf>
    <xf numFmtId="167" fontId="0" fillId="0" borderId="21" xfId="0" applyNumberFormat="1" applyBorder="1" applyAlignment="1">
      <alignment horizontal="center"/>
    </xf>
    <xf numFmtId="166" fontId="0" fillId="0" borderId="21" xfId="0" applyNumberFormat="1" applyBorder="1" applyAlignment="1">
      <alignment horizontal="center"/>
    </xf>
    <xf numFmtId="0" fontId="1" fillId="0" borderId="10" xfId="0" applyFont="1" applyBorder="1"/>
    <xf numFmtId="0" fontId="1" fillId="0" borderId="21" xfId="0" applyFont="1" applyFill="1" applyBorder="1" applyAlignment="1">
      <alignment horizontal="center"/>
    </xf>
    <xf numFmtId="0" fontId="0" fillId="0" borderId="21" xfId="0" applyFont="1" applyFill="1" applyBorder="1"/>
    <xf numFmtId="0" fontId="0" fillId="0" borderId="21" xfId="0" applyNumberFormat="1" applyFill="1" applyBorder="1"/>
    <xf numFmtId="0" fontId="0" fillId="11" borderId="43" xfId="0" applyFill="1" applyBorder="1"/>
    <xf numFmtId="0" fontId="0" fillId="10" borderId="31" xfId="0" applyFill="1" applyBorder="1"/>
    <xf numFmtId="0" fontId="0" fillId="9" borderId="38" xfId="0" applyFill="1" applyBorder="1"/>
    <xf numFmtId="0" fontId="2" fillId="7" borderId="11" xfId="0" applyFont="1" applyFill="1" applyBorder="1"/>
    <xf numFmtId="0" fontId="0" fillId="10" borderId="0" xfId="0" applyFill="1"/>
    <xf numFmtId="0" fontId="0" fillId="11" borderId="31" xfId="0" applyFill="1" applyBorder="1"/>
    <xf numFmtId="0" fontId="1" fillId="3" borderId="30" xfId="0" applyFont="1" applyFill="1" applyBorder="1"/>
    <xf numFmtId="168" fontId="0" fillId="0" borderId="1" xfId="0" applyNumberFormat="1" applyBorder="1"/>
    <xf numFmtId="0" fontId="12" fillId="0" borderId="0" xfId="0" applyFont="1"/>
    <xf numFmtId="165" fontId="0" fillId="0" borderId="21" xfId="0" applyNumberFormat="1" applyBorder="1" applyAlignment="1">
      <alignment horizontal="center"/>
    </xf>
    <xf numFmtId="0" fontId="0" fillId="11" borderId="30" xfId="0" applyFill="1" applyBorder="1"/>
    <xf numFmtId="0" fontId="0" fillId="10" borderId="38" xfId="0" applyFill="1" applyBorder="1"/>
    <xf numFmtId="0" fontId="0" fillId="11" borderId="38" xfId="0" applyFill="1" applyBorder="1"/>
    <xf numFmtId="0" fontId="0" fillId="9" borderId="30" xfId="0" applyFill="1" applyBorder="1"/>
    <xf numFmtId="0" fontId="0" fillId="9" borderId="31" xfId="0" applyFill="1" applyBorder="1"/>
    <xf numFmtId="2" fontId="0" fillId="0" borderId="21" xfId="1" applyNumberFormat="1" applyFont="1" applyBorder="1" applyAlignment="1">
      <alignment horizontal="center"/>
    </xf>
    <xf numFmtId="0" fontId="0" fillId="10" borderId="30" xfId="0" applyFill="1" applyBorder="1"/>
    <xf numFmtId="0" fontId="0" fillId="8" borderId="43" xfId="0" applyFill="1" applyBorder="1"/>
    <xf numFmtId="165" fontId="0" fillId="0" borderId="21" xfId="0" applyNumberFormat="1" applyFill="1" applyBorder="1"/>
    <xf numFmtId="0" fontId="1" fillId="0" borderId="6" xfId="0" applyFont="1" applyBorder="1"/>
    <xf numFmtId="0" fontId="1" fillId="0" borderId="7" xfId="0" applyFont="1" applyBorder="1"/>
    <xf numFmtId="0" fontId="0" fillId="0" borderId="42" xfId="0" applyBorder="1" applyAlignment="1">
      <alignment horizontal="center"/>
    </xf>
    <xf numFmtId="0" fontId="0" fillId="0" borderId="39" xfId="0" applyBorder="1" applyAlignment="1">
      <alignment horizontal="center"/>
    </xf>
    <xf numFmtId="0" fontId="0" fillId="0" borderId="55" xfId="0" applyBorder="1" applyAlignment="1">
      <alignment horizontal="center"/>
    </xf>
    <xf numFmtId="0" fontId="0" fillId="0" borderId="56" xfId="0" applyBorder="1" applyAlignment="1">
      <alignment horizontal="center"/>
    </xf>
    <xf numFmtId="0" fontId="2" fillId="0" borderId="54" xfId="0" applyFont="1" applyBorder="1" applyAlignment="1">
      <alignment horizontal="center"/>
    </xf>
    <xf numFmtId="0" fontId="0" fillId="0" borderId="57" xfId="0" applyBorder="1" applyAlignment="1">
      <alignment horizontal="center"/>
    </xf>
    <xf numFmtId="0" fontId="0" fillId="0" borderId="58" xfId="0" applyBorder="1" applyAlignment="1">
      <alignment horizontal="center"/>
    </xf>
    <xf numFmtId="0" fontId="2" fillId="0" borderId="59" xfId="0" applyFont="1" applyBorder="1" applyAlignment="1">
      <alignment horizontal="center"/>
    </xf>
    <xf numFmtId="0" fontId="1" fillId="0" borderId="11" xfId="0" applyFont="1" applyBorder="1"/>
    <xf numFmtId="0" fontId="0" fillId="0" borderId="7" xfId="0" applyBorder="1" applyAlignment="1">
      <alignment horizontal="center"/>
    </xf>
    <xf numFmtId="0" fontId="2" fillId="0" borderId="54" xfId="0" applyFont="1" applyBorder="1"/>
    <xf numFmtId="2" fontId="0" fillId="0" borderId="35" xfId="0" applyNumberFormat="1" applyBorder="1" applyAlignment="1">
      <alignment horizontal="center"/>
    </xf>
    <xf numFmtId="2" fontId="0" fillId="0" borderId="36" xfId="0" applyNumberFormat="1" applyBorder="1" applyAlignment="1">
      <alignment horizontal="center"/>
    </xf>
    <xf numFmtId="2" fontId="2" fillId="0" borderId="11" xfId="0" applyNumberFormat="1" applyFont="1" applyBorder="1" applyAlignment="1">
      <alignment horizontal="center"/>
    </xf>
    <xf numFmtId="2" fontId="0" fillId="0" borderId="34" xfId="0" applyNumberFormat="1" applyBorder="1" applyAlignment="1">
      <alignment horizontal="center"/>
    </xf>
    <xf numFmtId="2" fontId="0" fillId="0" borderId="37" xfId="0" applyNumberFormat="1" applyBorder="1" applyAlignment="1">
      <alignment horizontal="center"/>
    </xf>
    <xf numFmtId="2" fontId="2" fillId="0" borderId="15" xfId="0" applyNumberFormat="1" applyFont="1" applyBorder="1" applyAlignment="1">
      <alignment horizontal="center"/>
    </xf>
    <xf numFmtId="165" fontId="0" fillId="0" borderId="21" xfId="0" applyNumberFormat="1" applyFill="1" applyBorder="1" applyAlignment="1">
      <alignment horizontal="center"/>
    </xf>
    <xf numFmtId="9" fontId="0" fillId="0" borderId="21" xfId="0" applyNumberFormat="1" applyFill="1" applyBorder="1"/>
    <xf numFmtId="0" fontId="1" fillId="0" borderId="0" xfId="0" applyFont="1" applyFill="1" applyBorder="1"/>
    <xf numFmtId="2" fontId="0" fillId="9" borderId="35" xfId="0" applyNumberFormat="1" applyFill="1" applyBorder="1" applyAlignment="1">
      <alignment horizontal="center"/>
    </xf>
    <xf numFmtId="2" fontId="0" fillId="9" borderId="40" xfId="0" applyNumberFormat="1" applyFill="1" applyBorder="1" applyAlignment="1">
      <alignment horizontal="center"/>
    </xf>
    <xf numFmtId="14" fontId="0" fillId="0" borderId="1" xfId="0" applyNumberFormat="1" applyBorder="1"/>
    <xf numFmtId="0" fontId="13" fillId="0" borderId="0" xfId="0" applyFont="1" applyFill="1" applyBorder="1" applyAlignment="1">
      <alignment horizontal="right"/>
    </xf>
  </cellXfs>
  <cellStyles count="2">
    <cellStyle name="Comma" xfId="1" builtinId="3"/>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40" Type="http://schemas.microsoft.com/office/2006/relationships/vbaProject" Target="vbaProject.bin"/><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lang val="da-DK"/>
  <c:chart>
    <c:title>
      <c:tx>
        <c:rich>
          <a:bodyPr/>
          <a:lstStyle/>
          <a:p>
            <a:pPr>
              <a:defRPr lang="da-DK" sz="1200" b="0" i="0" u="none" strike="noStrike" baseline="0">
                <a:solidFill>
                  <a:srgbClr val="000000"/>
                </a:solidFill>
                <a:latin typeface="Arial"/>
                <a:ea typeface="Arial"/>
                <a:cs typeface="Arial"/>
              </a:defRPr>
            </a:pPr>
            <a:r>
              <a:rPr lang="da-DK"/>
              <a:t>Graf over rundescore i løbet af sæsonen</a:t>
            </a:r>
          </a:p>
        </c:rich>
      </c:tx>
      <c:layout>
        <c:manualLayout>
          <c:xMode val="edge"/>
          <c:yMode val="edge"/>
          <c:x val="0.289985602527844"/>
          <c:y val="3.0732838893063812E-2"/>
        </c:manualLayout>
      </c:layout>
      <c:spPr>
        <a:noFill/>
        <a:ln w="25400">
          <a:noFill/>
        </a:ln>
      </c:spPr>
    </c:title>
    <c:plotArea>
      <c:layout>
        <c:manualLayout>
          <c:layoutTarget val="inner"/>
          <c:xMode val="edge"/>
          <c:yMode val="edge"/>
          <c:x val="0.13751888534497367"/>
          <c:y val="0.16784908726979741"/>
          <c:w val="0.84155578749151561"/>
          <c:h val="0.54373647988807594"/>
        </c:manualLayout>
      </c:layout>
      <c:lineChart>
        <c:grouping val="standard"/>
        <c:ser>
          <c:idx val="0"/>
          <c:order val="0"/>
          <c:tx>
            <c:v>Score</c:v>
          </c:tx>
          <c:spPr>
            <a:ln w="12700">
              <a:solidFill>
                <a:srgbClr val="000080"/>
              </a:solidFill>
              <a:prstDash val="solid"/>
            </a:ln>
          </c:spPr>
          <c:marker>
            <c:symbol val="diamond"/>
            <c:size val="5"/>
            <c:spPr>
              <a:solidFill>
                <a:srgbClr val="000080"/>
              </a:solidFill>
              <a:ln>
                <a:solidFill>
                  <a:srgbClr val="000080"/>
                </a:solidFill>
                <a:prstDash val="solid"/>
              </a:ln>
            </c:spPr>
          </c:marker>
          <c:dLbls>
            <c:spPr>
              <a:noFill/>
              <a:ln w="25400">
                <a:noFill/>
              </a:ln>
            </c:spPr>
            <c:txPr>
              <a:bodyPr/>
              <a:lstStyle/>
              <a:p>
                <a:pPr>
                  <a:defRPr lang="da-DK" sz="1200" b="0" i="0" u="none" strike="noStrike" baseline="0">
                    <a:solidFill>
                      <a:srgbClr val="000000"/>
                    </a:solidFill>
                    <a:latin typeface="Arial"/>
                    <a:ea typeface="Arial"/>
                    <a:cs typeface="Arial"/>
                  </a:defRPr>
                </a:pPr>
                <a:endParaRPr lang="da-DK"/>
              </a:p>
            </c:txPr>
            <c:showVal val="1"/>
          </c:dLbls>
          <c:cat>
            <c:strRef>
              <c:f>'DATA - nix pille'!$A$7:$AD$7</c:f>
              <c:strCache>
                <c:ptCount val="19"/>
                <c:pt idx="0">
                  <c:v>04-04-2009</c:v>
                </c:pt>
                <c:pt idx="1">
                  <c:v>09-04-2009</c:v>
                </c:pt>
                <c:pt idx="2">
                  <c:v>13-04-2009</c:v>
                </c:pt>
                <c:pt idx="3">
                  <c:v>19-04-2009</c:v>
                </c:pt>
                <c:pt idx="4">
                  <c:v>21-04-2009</c:v>
                </c:pt>
                <c:pt idx="5">
                  <c:v>05-05-2009</c:v>
                </c:pt>
                <c:pt idx="6">
                  <c:v>26-05-2009</c:v>
                </c:pt>
                <c:pt idx="7">
                  <c:v>09-06-2009</c:v>
                </c:pt>
                <c:pt idx="8">
                  <c:v>16-06-2009</c:v>
                </c:pt>
                <c:pt idx="9">
                  <c:v>23-06-2009</c:v>
                </c:pt>
                <c:pt idx="10">
                  <c:v>30-06-2009</c:v>
                </c:pt>
                <c:pt idx="11">
                  <c:v>07-07-2009</c:v>
                </c:pt>
                <c:pt idx="12">
                  <c:v>11-07-2009</c:v>
                </c:pt>
                <c:pt idx="13">
                  <c:v>14-07-2009</c:v>
                </c:pt>
                <c:pt idx="14">
                  <c:v>22-07-2009</c:v>
                </c:pt>
                <c:pt idx="15">
                  <c:v>28-07-2009</c:v>
                </c:pt>
                <c:pt idx="16">
                  <c:v>11-08-2009</c:v>
                </c:pt>
                <c:pt idx="17">
                  <c:v>18-08-2009</c:v>
                </c:pt>
                <c:pt idx="18">
                  <c:v>01-09-2009</c:v>
                </c:pt>
              </c:strCache>
            </c:strRef>
          </c:cat>
          <c:val>
            <c:numRef>
              <c:f>'DATA - nix pille'!$A$8:$AD$8</c:f>
              <c:numCache>
                <c:formatCode>General</c:formatCode>
                <c:ptCount val="30"/>
                <c:pt idx="0">
                  <c:v>79</c:v>
                </c:pt>
                <c:pt idx="1">
                  <c:v>79</c:v>
                </c:pt>
                <c:pt idx="2">
                  <c:v>75</c:v>
                </c:pt>
                <c:pt idx="3">
                  <c:v>81</c:v>
                </c:pt>
                <c:pt idx="4">
                  <c:v>83</c:v>
                </c:pt>
                <c:pt idx="5">
                  <c:v>76</c:v>
                </c:pt>
                <c:pt idx="6">
                  <c:v>77</c:v>
                </c:pt>
                <c:pt idx="7">
                  <c:v>78</c:v>
                </c:pt>
                <c:pt idx="8">
                  <c:v>78</c:v>
                </c:pt>
                <c:pt idx="9">
                  <c:v>72</c:v>
                </c:pt>
                <c:pt idx="10">
                  <c:v>74</c:v>
                </c:pt>
                <c:pt idx="11">
                  <c:v>78</c:v>
                </c:pt>
                <c:pt idx="12">
                  <c:v>73</c:v>
                </c:pt>
                <c:pt idx="13">
                  <c:v>73</c:v>
                </c:pt>
                <c:pt idx="14">
                  <c:v>73</c:v>
                </c:pt>
                <c:pt idx="15">
                  <c:v>74</c:v>
                </c:pt>
                <c:pt idx="16">
                  <c:v>76</c:v>
                </c:pt>
                <c:pt idx="17">
                  <c:v>81</c:v>
                </c:pt>
                <c:pt idx="18">
                  <c:v>80</c:v>
                </c:pt>
                <c:pt idx="19">
                  <c:v>0</c:v>
                </c:pt>
                <c:pt idx="20">
                  <c:v>0</c:v>
                </c:pt>
                <c:pt idx="21">
                  <c:v>0</c:v>
                </c:pt>
                <c:pt idx="22">
                  <c:v>0</c:v>
                </c:pt>
                <c:pt idx="23">
                  <c:v>0</c:v>
                </c:pt>
                <c:pt idx="24">
                  <c:v>0</c:v>
                </c:pt>
                <c:pt idx="25">
                  <c:v>0</c:v>
                </c:pt>
                <c:pt idx="26">
                  <c:v>0</c:v>
                </c:pt>
                <c:pt idx="27">
                  <c:v>0</c:v>
                </c:pt>
                <c:pt idx="28">
                  <c:v>0</c:v>
                </c:pt>
                <c:pt idx="29">
                  <c:v>0</c:v>
                </c:pt>
              </c:numCache>
            </c:numRef>
          </c:val>
        </c:ser>
        <c:dLbls>
          <c:showVal val="1"/>
        </c:dLbls>
        <c:marker val="1"/>
        <c:axId val="145607680"/>
        <c:axId val="145425536"/>
      </c:lineChart>
      <c:catAx>
        <c:axId val="145607680"/>
        <c:scaling>
          <c:orientation val="minMax"/>
        </c:scaling>
        <c:axPos val="b"/>
        <c:title>
          <c:tx>
            <c:rich>
              <a:bodyPr/>
              <a:lstStyle/>
              <a:p>
                <a:pPr>
                  <a:defRPr lang="da-DK" sz="1200" b="1" i="0" u="none" strike="noStrike" baseline="0">
                    <a:solidFill>
                      <a:srgbClr val="000000"/>
                    </a:solidFill>
                    <a:latin typeface="Arial"/>
                    <a:ea typeface="Arial"/>
                    <a:cs typeface="Arial"/>
                  </a:defRPr>
                </a:pPr>
                <a:r>
                  <a:rPr lang="da-DK"/>
                  <a:t>Sæsonforløb</a:t>
                </a:r>
              </a:p>
            </c:rich>
          </c:tx>
          <c:layout>
            <c:manualLayout>
              <c:xMode val="edge"/>
              <c:yMode val="edge"/>
              <c:x val="0.479821496827465"/>
              <c:y val="0.89598327180056847"/>
            </c:manualLayout>
          </c:layout>
          <c:spPr>
            <a:noFill/>
            <a:ln w="25400">
              <a:noFill/>
            </a:ln>
          </c:spPr>
        </c:title>
        <c:numFmt formatCode="General" sourceLinked="1"/>
        <c:tickLblPos val="nextTo"/>
        <c:spPr>
          <a:ln w="3175">
            <a:solidFill>
              <a:srgbClr val="000000"/>
            </a:solidFill>
            <a:prstDash val="solid"/>
          </a:ln>
        </c:spPr>
        <c:txPr>
          <a:bodyPr rot="-2700000" vert="horz"/>
          <a:lstStyle/>
          <a:p>
            <a:pPr>
              <a:defRPr lang="da-DK" sz="1200" b="0" i="0" u="none" strike="noStrike" baseline="0">
                <a:solidFill>
                  <a:srgbClr val="000000"/>
                </a:solidFill>
                <a:latin typeface="Arial"/>
                <a:ea typeface="Arial"/>
                <a:cs typeface="Arial"/>
              </a:defRPr>
            </a:pPr>
            <a:endParaRPr lang="da-DK"/>
          </a:p>
        </c:txPr>
        <c:crossAx val="145425536"/>
        <c:crosses val="autoZero"/>
        <c:auto val="1"/>
        <c:lblAlgn val="ctr"/>
        <c:lblOffset val="100"/>
        <c:tickLblSkip val="1"/>
        <c:tickMarkSkip val="1"/>
      </c:catAx>
      <c:valAx>
        <c:axId val="145425536"/>
        <c:scaling>
          <c:orientation val="minMax"/>
          <c:max val="90"/>
          <c:min val="60"/>
        </c:scaling>
        <c:axPos val="l"/>
        <c:majorGridlines>
          <c:spPr>
            <a:ln w="3175">
              <a:solidFill>
                <a:srgbClr val="000000"/>
              </a:solidFill>
              <a:prstDash val="solid"/>
            </a:ln>
          </c:spPr>
        </c:majorGridlines>
        <c:title>
          <c:tx>
            <c:rich>
              <a:bodyPr/>
              <a:lstStyle/>
              <a:p>
                <a:pPr>
                  <a:defRPr lang="da-DK" sz="1200" b="1" i="0" u="none" strike="noStrike" baseline="0">
                    <a:solidFill>
                      <a:srgbClr val="000000"/>
                    </a:solidFill>
                    <a:latin typeface="Arial"/>
                    <a:ea typeface="Arial"/>
                    <a:cs typeface="Arial"/>
                  </a:defRPr>
                </a:pPr>
                <a:r>
                  <a:rPr lang="da-DK"/>
                  <a:t>Score</a:t>
                </a:r>
              </a:p>
            </c:rich>
          </c:tx>
          <c:layout>
            <c:manualLayout>
              <c:xMode val="edge"/>
              <c:yMode val="edge"/>
              <c:x val="2.3916367250210232E-2"/>
              <c:y val="0.38061576327855862"/>
            </c:manualLayout>
          </c:layout>
          <c:spPr>
            <a:noFill/>
            <a:ln w="25400">
              <a:noFill/>
            </a:ln>
          </c:spPr>
        </c:title>
        <c:numFmt formatCode="General" sourceLinked="1"/>
        <c:tickLblPos val="nextTo"/>
        <c:spPr>
          <a:ln w="3175">
            <a:solidFill>
              <a:srgbClr val="000000"/>
            </a:solidFill>
            <a:prstDash val="solid"/>
          </a:ln>
        </c:spPr>
        <c:txPr>
          <a:bodyPr rot="0" vert="horz"/>
          <a:lstStyle/>
          <a:p>
            <a:pPr>
              <a:defRPr lang="da-DK" sz="1200" b="0" i="0" u="none" strike="noStrike" baseline="0">
                <a:solidFill>
                  <a:srgbClr val="000000"/>
                </a:solidFill>
                <a:latin typeface="Arial"/>
                <a:ea typeface="Arial"/>
                <a:cs typeface="Arial"/>
              </a:defRPr>
            </a:pPr>
            <a:endParaRPr lang="da-DK"/>
          </a:p>
        </c:txPr>
        <c:crossAx val="145607680"/>
        <c:crosses val="autoZero"/>
        <c:crossBetween val="between"/>
        <c:majorUnit val="2"/>
        <c:minorUnit val="1"/>
      </c:valAx>
      <c:spPr>
        <a:solidFill>
          <a:srgbClr val="C0C0C0"/>
        </a:solidFill>
        <a:ln w="12700">
          <a:solidFill>
            <a:srgbClr val="808080"/>
          </a:solidFill>
          <a:prstDash val="solid"/>
        </a:ln>
      </c:spPr>
    </c:plotArea>
    <c:plotVisOnly val="1"/>
    <c:dispBlanksAs val="gap"/>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da-DK"/>
    </a:p>
  </c:txPr>
  <c:printSettings>
    <c:headerFooter alignWithMargins="0"/>
    <c:pageMargins b="1" l="0.75000000000000533" r="0.75000000000000533"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da-DK"/>
  <c:chart>
    <c:title>
      <c:tx>
        <c:rich>
          <a:bodyPr/>
          <a:lstStyle/>
          <a:p>
            <a:pPr>
              <a:defRPr lang="da-DK" sz="1200" b="0" i="0" u="none" strike="noStrike" baseline="0">
                <a:solidFill>
                  <a:srgbClr val="000000"/>
                </a:solidFill>
                <a:latin typeface="Arial"/>
                <a:ea typeface="Arial"/>
                <a:cs typeface="Arial"/>
              </a:defRPr>
            </a:pPr>
            <a:r>
              <a:rPr lang="da-DK"/>
              <a:t>Graf over rundescore i løbet af sæsonen</a:t>
            </a:r>
          </a:p>
        </c:rich>
      </c:tx>
      <c:layout>
        <c:manualLayout>
          <c:xMode val="edge"/>
          <c:yMode val="edge"/>
          <c:x val="0.28998560252784444"/>
          <c:y val="3.0732838893063812E-2"/>
        </c:manualLayout>
      </c:layout>
      <c:spPr>
        <a:noFill/>
        <a:ln w="25400">
          <a:noFill/>
        </a:ln>
      </c:spPr>
    </c:title>
    <c:plotArea>
      <c:layout>
        <c:manualLayout>
          <c:layoutTarget val="inner"/>
          <c:xMode val="edge"/>
          <c:yMode val="edge"/>
          <c:x val="8.3488377678280448E-2"/>
          <c:y val="8.2515800524934527E-2"/>
          <c:w val="0.89820067589590458"/>
          <c:h val="0.76009102908380211"/>
        </c:manualLayout>
      </c:layout>
      <c:barChart>
        <c:barDir val="col"/>
        <c:grouping val="clustered"/>
        <c:ser>
          <c:idx val="0"/>
          <c:order val="0"/>
          <c:tx>
            <c:v>Score</c:v>
          </c:tx>
          <c:spPr>
            <a:ln w="12700">
              <a:solidFill>
                <a:srgbClr val="000080"/>
              </a:solidFill>
              <a:prstDash val="solid"/>
            </a:ln>
          </c:spPr>
          <c:dLbls>
            <c:spPr>
              <a:noFill/>
              <a:ln w="25400">
                <a:noFill/>
              </a:ln>
            </c:spPr>
            <c:txPr>
              <a:bodyPr/>
              <a:lstStyle/>
              <a:p>
                <a:pPr>
                  <a:defRPr lang="da-DK" sz="1200" b="0" i="0" u="none" strike="noStrike" baseline="0">
                    <a:solidFill>
                      <a:srgbClr val="000000"/>
                    </a:solidFill>
                    <a:latin typeface="Arial"/>
                    <a:ea typeface="Arial"/>
                    <a:cs typeface="Arial"/>
                  </a:defRPr>
                </a:pPr>
                <a:endParaRPr lang="da-DK"/>
              </a:p>
            </c:txPr>
            <c:showVal val="1"/>
          </c:dLbls>
          <c:cat>
            <c:strRef>
              <c:f>'DATA - nix pille'!$A$7:$AD$7</c:f>
              <c:strCache>
                <c:ptCount val="19"/>
                <c:pt idx="0">
                  <c:v>04-04-2009</c:v>
                </c:pt>
                <c:pt idx="1">
                  <c:v>09-04-2009</c:v>
                </c:pt>
                <c:pt idx="2">
                  <c:v>13-04-2009</c:v>
                </c:pt>
                <c:pt idx="3">
                  <c:v>19-04-2009</c:v>
                </c:pt>
                <c:pt idx="4">
                  <c:v>21-04-2009</c:v>
                </c:pt>
                <c:pt idx="5">
                  <c:v>05-05-2009</c:v>
                </c:pt>
                <c:pt idx="6">
                  <c:v>26-05-2009</c:v>
                </c:pt>
                <c:pt idx="7">
                  <c:v>09-06-2009</c:v>
                </c:pt>
                <c:pt idx="8">
                  <c:v>16-06-2009</c:v>
                </c:pt>
                <c:pt idx="9">
                  <c:v>23-06-2009</c:v>
                </c:pt>
                <c:pt idx="10">
                  <c:v>30-06-2009</c:v>
                </c:pt>
                <c:pt idx="11">
                  <c:v>07-07-2009</c:v>
                </c:pt>
                <c:pt idx="12">
                  <c:v>11-07-2009</c:v>
                </c:pt>
                <c:pt idx="13">
                  <c:v>14-07-2009</c:v>
                </c:pt>
                <c:pt idx="14">
                  <c:v>22-07-2009</c:v>
                </c:pt>
                <c:pt idx="15">
                  <c:v>28-07-2009</c:v>
                </c:pt>
                <c:pt idx="16">
                  <c:v>11-08-2009</c:v>
                </c:pt>
                <c:pt idx="17">
                  <c:v>18-08-2009</c:v>
                </c:pt>
                <c:pt idx="18">
                  <c:v>01-09-2009</c:v>
                </c:pt>
              </c:strCache>
            </c:strRef>
          </c:cat>
          <c:val>
            <c:numRef>
              <c:f>'DATA - nix pille'!$A$8:$AD$8</c:f>
              <c:numCache>
                <c:formatCode>General</c:formatCode>
                <c:ptCount val="30"/>
                <c:pt idx="0">
                  <c:v>79</c:v>
                </c:pt>
                <c:pt idx="1">
                  <c:v>79</c:v>
                </c:pt>
                <c:pt idx="2">
                  <c:v>75</c:v>
                </c:pt>
                <c:pt idx="3">
                  <c:v>81</c:v>
                </c:pt>
                <c:pt idx="4">
                  <c:v>83</c:v>
                </c:pt>
                <c:pt idx="5">
                  <c:v>76</c:v>
                </c:pt>
                <c:pt idx="6">
                  <c:v>77</c:v>
                </c:pt>
                <c:pt idx="7">
                  <c:v>78</c:v>
                </c:pt>
                <c:pt idx="8">
                  <c:v>78</c:v>
                </c:pt>
                <c:pt idx="9">
                  <c:v>72</c:v>
                </c:pt>
                <c:pt idx="10">
                  <c:v>74</c:v>
                </c:pt>
                <c:pt idx="11">
                  <c:v>78</c:v>
                </c:pt>
                <c:pt idx="12">
                  <c:v>73</c:v>
                </c:pt>
                <c:pt idx="13">
                  <c:v>73</c:v>
                </c:pt>
                <c:pt idx="14">
                  <c:v>73</c:v>
                </c:pt>
                <c:pt idx="15">
                  <c:v>74</c:v>
                </c:pt>
                <c:pt idx="16">
                  <c:v>76</c:v>
                </c:pt>
                <c:pt idx="17">
                  <c:v>81</c:v>
                </c:pt>
                <c:pt idx="18">
                  <c:v>80</c:v>
                </c:pt>
                <c:pt idx="19">
                  <c:v>0</c:v>
                </c:pt>
                <c:pt idx="20">
                  <c:v>0</c:v>
                </c:pt>
                <c:pt idx="21">
                  <c:v>0</c:v>
                </c:pt>
                <c:pt idx="22">
                  <c:v>0</c:v>
                </c:pt>
                <c:pt idx="23">
                  <c:v>0</c:v>
                </c:pt>
                <c:pt idx="24">
                  <c:v>0</c:v>
                </c:pt>
                <c:pt idx="25">
                  <c:v>0</c:v>
                </c:pt>
                <c:pt idx="26">
                  <c:v>0</c:v>
                </c:pt>
                <c:pt idx="27">
                  <c:v>0</c:v>
                </c:pt>
                <c:pt idx="28">
                  <c:v>0</c:v>
                </c:pt>
                <c:pt idx="29">
                  <c:v>0</c:v>
                </c:pt>
              </c:numCache>
            </c:numRef>
          </c:val>
        </c:ser>
        <c:ser>
          <c:idx val="1"/>
          <c:order val="1"/>
          <c:tx>
            <c:v>% GIR</c:v>
          </c:tx>
          <c:dLbls>
            <c:txPr>
              <a:bodyPr/>
              <a:lstStyle/>
              <a:p>
                <a:pPr>
                  <a:defRPr lang="da-DK"/>
                </a:pPr>
                <a:endParaRPr lang="da-DK"/>
              </a:p>
            </c:txPr>
            <c:showVal val="1"/>
          </c:dLbls>
          <c:val>
            <c:numRef>
              <c:f>'DATA - nix pille'!$A$12:$AD$12</c:f>
              <c:numCache>
                <c:formatCode>0</c:formatCode>
                <c:ptCount val="30"/>
                <c:pt idx="0">
                  <c:v>61.111111111111114</c:v>
                </c:pt>
                <c:pt idx="1">
                  <c:v>66.666666666666657</c:v>
                </c:pt>
                <c:pt idx="2">
                  <c:v>77.777777777777786</c:v>
                </c:pt>
                <c:pt idx="3">
                  <c:v>50</c:v>
                </c:pt>
                <c:pt idx="4">
                  <c:v>61.111111111111114</c:v>
                </c:pt>
                <c:pt idx="5">
                  <c:v>83.333333333333343</c:v>
                </c:pt>
                <c:pt idx="6">
                  <c:v>61.111111111111114</c:v>
                </c:pt>
                <c:pt idx="7">
                  <c:v>66.666666666666657</c:v>
                </c:pt>
                <c:pt idx="8">
                  <c:v>38.888888888888893</c:v>
                </c:pt>
                <c:pt idx="9">
                  <c:v>66.666666666666657</c:v>
                </c:pt>
                <c:pt idx="10">
                  <c:v>72.222222222222214</c:v>
                </c:pt>
                <c:pt idx="11">
                  <c:v>50</c:v>
                </c:pt>
                <c:pt idx="12">
                  <c:v>66.666666666666657</c:v>
                </c:pt>
                <c:pt idx="13">
                  <c:v>72.222222222222214</c:v>
                </c:pt>
                <c:pt idx="14">
                  <c:v>83.333333333333343</c:v>
                </c:pt>
                <c:pt idx="15">
                  <c:v>61.111111111111114</c:v>
                </c:pt>
                <c:pt idx="16">
                  <c:v>72.222222222222214</c:v>
                </c:pt>
                <c:pt idx="17">
                  <c:v>72.222222222222214</c:v>
                </c:pt>
                <c:pt idx="18">
                  <c:v>55.555555555555557</c:v>
                </c:pt>
                <c:pt idx="19">
                  <c:v>0</c:v>
                </c:pt>
                <c:pt idx="20">
                  <c:v>0</c:v>
                </c:pt>
                <c:pt idx="21">
                  <c:v>0</c:v>
                </c:pt>
                <c:pt idx="22">
                  <c:v>0</c:v>
                </c:pt>
                <c:pt idx="23">
                  <c:v>0</c:v>
                </c:pt>
                <c:pt idx="24">
                  <c:v>0</c:v>
                </c:pt>
                <c:pt idx="25">
                  <c:v>0</c:v>
                </c:pt>
                <c:pt idx="26">
                  <c:v>0</c:v>
                </c:pt>
                <c:pt idx="27">
                  <c:v>0</c:v>
                </c:pt>
                <c:pt idx="28">
                  <c:v>0</c:v>
                </c:pt>
                <c:pt idx="29">
                  <c:v>0</c:v>
                </c:pt>
              </c:numCache>
            </c:numRef>
          </c:val>
        </c:ser>
        <c:ser>
          <c:idx val="2"/>
          <c:order val="2"/>
          <c:tx>
            <c:v>% Fairwayhits</c:v>
          </c:tx>
          <c:dLbls>
            <c:txPr>
              <a:bodyPr/>
              <a:lstStyle/>
              <a:p>
                <a:pPr>
                  <a:defRPr lang="da-DK"/>
                </a:pPr>
                <a:endParaRPr lang="da-DK"/>
              </a:p>
            </c:txPr>
            <c:showVal val="1"/>
          </c:dLbls>
          <c:val>
            <c:numRef>
              <c:f>'DATA - nix pille'!$A$16:$AD$16</c:f>
              <c:numCache>
                <c:formatCode>0</c:formatCode>
                <c:ptCount val="30"/>
                <c:pt idx="0">
                  <c:v>58.928571428571431</c:v>
                </c:pt>
                <c:pt idx="1">
                  <c:v>68.75</c:v>
                </c:pt>
                <c:pt idx="2">
                  <c:v>73.214285714285722</c:v>
                </c:pt>
                <c:pt idx="3">
                  <c:v>72.916666666666671</c:v>
                </c:pt>
                <c:pt idx="4">
                  <c:v>52.678571428571431</c:v>
                </c:pt>
                <c:pt idx="5">
                  <c:v>79.464285714285722</c:v>
                </c:pt>
                <c:pt idx="6">
                  <c:v>74.107142857142861</c:v>
                </c:pt>
                <c:pt idx="7">
                  <c:v>58.035714285714285</c:v>
                </c:pt>
                <c:pt idx="8">
                  <c:v>86.607142857142861</c:v>
                </c:pt>
                <c:pt idx="9">
                  <c:v>74.107142857142861</c:v>
                </c:pt>
                <c:pt idx="10">
                  <c:v>86.607142857142861</c:v>
                </c:pt>
                <c:pt idx="11">
                  <c:v>67.857142857142861</c:v>
                </c:pt>
                <c:pt idx="12">
                  <c:v>74.107142857142861</c:v>
                </c:pt>
                <c:pt idx="13">
                  <c:v>79.464285714285722</c:v>
                </c:pt>
                <c:pt idx="14">
                  <c:v>85.714285714285722</c:v>
                </c:pt>
                <c:pt idx="15">
                  <c:v>79.464285714285722</c:v>
                </c:pt>
                <c:pt idx="16">
                  <c:v>66.964285714285722</c:v>
                </c:pt>
                <c:pt idx="17">
                  <c:v>74.107142857142861</c:v>
                </c:pt>
                <c:pt idx="18">
                  <c:v>46.428571428571431</c:v>
                </c:pt>
                <c:pt idx="19">
                  <c:v>0</c:v>
                </c:pt>
                <c:pt idx="20">
                  <c:v>0</c:v>
                </c:pt>
                <c:pt idx="21">
                  <c:v>0</c:v>
                </c:pt>
                <c:pt idx="22">
                  <c:v>0</c:v>
                </c:pt>
                <c:pt idx="23">
                  <c:v>0</c:v>
                </c:pt>
                <c:pt idx="24">
                  <c:v>0</c:v>
                </c:pt>
                <c:pt idx="25">
                  <c:v>0</c:v>
                </c:pt>
                <c:pt idx="26">
                  <c:v>0</c:v>
                </c:pt>
                <c:pt idx="27">
                  <c:v>0</c:v>
                </c:pt>
                <c:pt idx="28">
                  <c:v>0</c:v>
                </c:pt>
                <c:pt idx="29">
                  <c:v>0</c:v>
                </c:pt>
              </c:numCache>
            </c:numRef>
          </c:val>
        </c:ser>
        <c:ser>
          <c:idx val="3"/>
          <c:order val="3"/>
          <c:tx>
            <c:v>Putts</c:v>
          </c:tx>
          <c:dLbls>
            <c:txPr>
              <a:bodyPr/>
              <a:lstStyle/>
              <a:p>
                <a:pPr>
                  <a:defRPr lang="da-DK"/>
                </a:pPr>
                <a:endParaRPr lang="da-DK"/>
              </a:p>
            </c:txPr>
            <c:showVal val="1"/>
          </c:dLbls>
          <c:val>
            <c:numRef>
              <c:f>'DATA - nix pille'!$A$20:$AD$20</c:f>
              <c:numCache>
                <c:formatCode>0</c:formatCode>
                <c:ptCount val="30"/>
                <c:pt idx="0">
                  <c:v>34</c:v>
                </c:pt>
                <c:pt idx="1">
                  <c:v>34</c:v>
                </c:pt>
                <c:pt idx="2">
                  <c:v>32</c:v>
                </c:pt>
                <c:pt idx="3">
                  <c:v>33</c:v>
                </c:pt>
                <c:pt idx="4">
                  <c:v>36</c:v>
                </c:pt>
                <c:pt idx="5">
                  <c:v>36</c:v>
                </c:pt>
                <c:pt idx="6">
                  <c:v>31</c:v>
                </c:pt>
                <c:pt idx="7">
                  <c:v>34</c:v>
                </c:pt>
                <c:pt idx="8">
                  <c:v>28</c:v>
                </c:pt>
                <c:pt idx="9">
                  <c:v>30</c:v>
                </c:pt>
                <c:pt idx="10">
                  <c:v>32</c:v>
                </c:pt>
                <c:pt idx="11">
                  <c:v>31</c:v>
                </c:pt>
                <c:pt idx="12">
                  <c:v>30</c:v>
                </c:pt>
                <c:pt idx="13">
                  <c:v>31</c:v>
                </c:pt>
                <c:pt idx="14">
                  <c:v>33</c:v>
                </c:pt>
                <c:pt idx="15">
                  <c:v>29</c:v>
                </c:pt>
                <c:pt idx="16">
                  <c:v>33</c:v>
                </c:pt>
                <c:pt idx="17">
                  <c:v>39</c:v>
                </c:pt>
                <c:pt idx="18">
                  <c:v>33</c:v>
                </c:pt>
                <c:pt idx="19">
                  <c:v>0</c:v>
                </c:pt>
                <c:pt idx="20">
                  <c:v>0</c:v>
                </c:pt>
                <c:pt idx="21">
                  <c:v>0</c:v>
                </c:pt>
                <c:pt idx="22">
                  <c:v>0</c:v>
                </c:pt>
                <c:pt idx="23">
                  <c:v>0</c:v>
                </c:pt>
                <c:pt idx="24">
                  <c:v>0</c:v>
                </c:pt>
                <c:pt idx="25">
                  <c:v>0</c:v>
                </c:pt>
                <c:pt idx="26">
                  <c:v>0</c:v>
                </c:pt>
                <c:pt idx="27">
                  <c:v>0</c:v>
                </c:pt>
                <c:pt idx="28">
                  <c:v>0</c:v>
                </c:pt>
                <c:pt idx="29">
                  <c:v>0</c:v>
                </c:pt>
              </c:numCache>
            </c:numRef>
          </c:val>
        </c:ser>
        <c:dLbls>
          <c:showVal val="1"/>
        </c:dLbls>
        <c:axId val="146121856"/>
        <c:axId val="146123392"/>
      </c:barChart>
      <c:catAx>
        <c:axId val="146121856"/>
        <c:scaling>
          <c:orientation val="minMax"/>
        </c:scaling>
        <c:axPos val="b"/>
        <c:numFmt formatCode="General" sourceLinked="1"/>
        <c:tickLblPos val="nextTo"/>
        <c:spPr>
          <a:ln w="3175">
            <a:solidFill>
              <a:srgbClr val="000000"/>
            </a:solidFill>
            <a:prstDash val="solid"/>
          </a:ln>
        </c:spPr>
        <c:txPr>
          <a:bodyPr rot="-2700000" vert="horz"/>
          <a:lstStyle/>
          <a:p>
            <a:pPr>
              <a:defRPr lang="da-DK" sz="1200" b="0" i="0" u="none" strike="noStrike" baseline="0">
                <a:solidFill>
                  <a:srgbClr val="000000"/>
                </a:solidFill>
                <a:latin typeface="Arial"/>
                <a:ea typeface="Arial"/>
                <a:cs typeface="Arial"/>
              </a:defRPr>
            </a:pPr>
            <a:endParaRPr lang="da-DK"/>
          </a:p>
        </c:txPr>
        <c:crossAx val="146123392"/>
        <c:crosses val="autoZero"/>
        <c:auto val="1"/>
        <c:lblAlgn val="ctr"/>
        <c:lblOffset val="100"/>
        <c:tickLblSkip val="1"/>
        <c:tickMarkSkip val="1"/>
      </c:catAx>
      <c:valAx>
        <c:axId val="146123392"/>
        <c:scaling>
          <c:orientation val="minMax"/>
          <c:max val="100"/>
          <c:min val="15"/>
        </c:scaling>
        <c:axPos val="l"/>
        <c:majorGridlines>
          <c:spPr>
            <a:ln w="3175">
              <a:solidFill>
                <a:srgbClr val="000000"/>
              </a:solidFill>
              <a:prstDash val="solid"/>
            </a:ln>
          </c:spPr>
        </c:majorGridlines>
        <c:numFmt formatCode="General" sourceLinked="1"/>
        <c:tickLblPos val="nextTo"/>
        <c:spPr>
          <a:ln w="3175">
            <a:solidFill>
              <a:srgbClr val="000000"/>
            </a:solidFill>
            <a:prstDash val="solid"/>
          </a:ln>
        </c:spPr>
        <c:txPr>
          <a:bodyPr rot="0" vert="horz"/>
          <a:lstStyle/>
          <a:p>
            <a:pPr>
              <a:defRPr lang="da-DK" sz="1200" b="0" i="0" u="none" strike="noStrike" baseline="0">
                <a:solidFill>
                  <a:srgbClr val="000000"/>
                </a:solidFill>
                <a:latin typeface="Arial"/>
                <a:ea typeface="Arial"/>
                <a:cs typeface="Arial"/>
              </a:defRPr>
            </a:pPr>
            <a:endParaRPr lang="da-DK"/>
          </a:p>
        </c:txPr>
        <c:crossAx val="146121856"/>
        <c:crosses val="autoZero"/>
        <c:crossBetween val="between"/>
        <c:majorUnit val="2"/>
        <c:minorUnit val="1"/>
      </c:valAx>
      <c:spPr>
        <a:solidFill>
          <a:srgbClr val="C0C0C0"/>
        </a:solidFill>
        <a:ln w="25400">
          <a:solidFill>
            <a:srgbClr val="808080"/>
          </a:solidFill>
          <a:prstDash val="solid"/>
        </a:ln>
      </c:spPr>
    </c:plotArea>
    <c:plotVisOnly val="1"/>
    <c:dispBlanksAs val="gap"/>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da-DK"/>
    </a:p>
  </c:txPr>
  <c:printSettings>
    <c:headerFooter alignWithMargins="0"/>
    <c:pageMargins b="1" l="0.750000000000006" r="0.750000000000006" t="1" header="0.5" footer="0.5"/>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lang val="da-DK"/>
  <c:chart>
    <c:title>
      <c:tx>
        <c:rich>
          <a:bodyPr/>
          <a:lstStyle/>
          <a:p>
            <a:pPr>
              <a:defRPr lang="da-DK" sz="1200" b="0" i="0" u="none" strike="noStrike" baseline="0">
                <a:solidFill>
                  <a:srgbClr val="000000"/>
                </a:solidFill>
                <a:latin typeface="Arial"/>
                <a:ea typeface="Arial"/>
                <a:cs typeface="Arial"/>
              </a:defRPr>
            </a:pPr>
            <a:r>
              <a:rPr lang="da-DK"/>
              <a:t>Graf over rundescore i løbet af sæsonen</a:t>
            </a:r>
          </a:p>
        </c:rich>
      </c:tx>
      <c:layout>
        <c:manualLayout>
          <c:xMode val="edge"/>
          <c:yMode val="edge"/>
          <c:x val="0.28998560252784467"/>
          <c:y val="3.0732838893063812E-2"/>
        </c:manualLayout>
      </c:layout>
      <c:spPr>
        <a:noFill/>
        <a:ln w="25400">
          <a:noFill/>
        </a:ln>
      </c:spPr>
    </c:title>
    <c:plotArea>
      <c:layout>
        <c:manualLayout>
          <c:layoutTarget val="inner"/>
          <c:xMode val="edge"/>
          <c:yMode val="edge"/>
          <c:x val="8.3488377678280448E-2"/>
          <c:y val="8.2515800524934527E-2"/>
          <c:w val="0.89820067589590458"/>
          <c:h val="0.76009102908380255"/>
        </c:manualLayout>
      </c:layout>
      <c:barChart>
        <c:barDir val="col"/>
        <c:grouping val="stacked"/>
        <c:ser>
          <c:idx val="1"/>
          <c:order val="1"/>
          <c:tx>
            <c:v>Putts/GIR</c:v>
          </c:tx>
          <c:dLbls>
            <c:txPr>
              <a:bodyPr/>
              <a:lstStyle/>
              <a:p>
                <a:pPr>
                  <a:defRPr lang="da-DK"/>
                </a:pPr>
                <a:endParaRPr lang="da-DK"/>
              </a:p>
            </c:txPr>
            <c:showVal val="1"/>
          </c:dLbls>
          <c:val>
            <c:numRef>
              <c:f>'DATA - nix pille'!$A$32:$AD$32</c:f>
              <c:numCache>
                <c:formatCode>0.000</c:formatCode>
                <c:ptCount val="30"/>
                <c:pt idx="0">
                  <c:v>1.9090909090909092</c:v>
                </c:pt>
                <c:pt idx="1">
                  <c:v>2.0833333333333335</c:v>
                </c:pt>
                <c:pt idx="2">
                  <c:v>1.9285714285714286</c:v>
                </c:pt>
                <c:pt idx="3">
                  <c:v>2</c:v>
                </c:pt>
                <c:pt idx="4">
                  <c:v>2.1818181818181817</c:v>
                </c:pt>
                <c:pt idx="5">
                  <c:v>2.0666666666666669</c:v>
                </c:pt>
                <c:pt idx="6">
                  <c:v>1.7272727272727273</c:v>
                </c:pt>
                <c:pt idx="7">
                  <c:v>2.0833333333333335</c:v>
                </c:pt>
                <c:pt idx="8">
                  <c:v>1.5714285714285714</c:v>
                </c:pt>
                <c:pt idx="9">
                  <c:v>1.5833333333333333</c:v>
                </c:pt>
                <c:pt idx="10">
                  <c:v>1.7692307692307692</c:v>
                </c:pt>
                <c:pt idx="11">
                  <c:v>1.8888888888888888</c:v>
                </c:pt>
                <c:pt idx="12">
                  <c:v>1.6666666666666667</c:v>
                </c:pt>
                <c:pt idx="13">
                  <c:v>1.7692307692307692</c:v>
                </c:pt>
                <c:pt idx="14">
                  <c:v>2</c:v>
                </c:pt>
                <c:pt idx="15">
                  <c:v>1.8181818181818181</c:v>
                </c:pt>
                <c:pt idx="16">
                  <c:v>1.9230769230769231</c:v>
                </c:pt>
                <c:pt idx="17">
                  <c:v>2.3076923076923075</c:v>
                </c:pt>
                <c:pt idx="18">
                  <c:v>1.9</c:v>
                </c:pt>
                <c:pt idx="19">
                  <c:v>0</c:v>
                </c:pt>
                <c:pt idx="20">
                  <c:v>0</c:v>
                </c:pt>
                <c:pt idx="21">
                  <c:v>0</c:v>
                </c:pt>
                <c:pt idx="22">
                  <c:v>0</c:v>
                </c:pt>
                <c:pt idx="23">
                  <c:v>0</c:v>
                </c:pt>
                <c:pt idx="24">
                  <c:v>0</c:v>
                </c:pt>
                <c:pt idx="25">
                  <c:v>0</c:v>
                </c:pt>
                <c:pt idx="26">
                  <c:v>0</c:v>
                </c:pt>
                <c:pt idx="27">
                  <c:v>0</c:v>
                </c:pt>
                <c:pt idx="28">
                  <c:v>0</c:v>
                </c:pt>
                <c:pt idx="29">
                  <c:v>0</c:v>
                </c:pt>
              </c:numCache>
            </c:numRef>
          </c:val>
        </c:ser>
        <c:ser>
          <c:idx val="0"/>
          <c:order val="0"/>
          <c:tx>
            <c:v>Birdies pr. runde</c:v>
          </c:tx>
          <c:spPr>
            <a:ln w="12700">
              <a:solidFill>
                <a:srgbClr val="000080"/>
              </a:solidFill>
              <a:prstDash val="solid"/>
            </a:ln>
          </c:spPr>
          <c:dLbls>
            <c:spPr>
              <a:noFill/>
              <a:ln w="25400">
                <a:noFill/>
              </a:ln>
            </c:spPr>
            <c:txPr>
              <a:bodyPr/>
              <a:lstStyle/>
              <a:p>
                <a:pPr>
                  <a:defRPr lang="da-DK" sz="1200" b="0" i="0" u="none" strike="noStrike" baseline="0">
                    <a:solidFill>
                      <a:srgbClr val="000000"/>
                    </a:solidFill>
                    <a:latin typeface="Arial"/>
                    <a:ea typeface="Arial"/>
                    <a:cs typeface="Arial"/>
                  </a:defRPr>
                </a:pPr>
                <a:endParaRPr lang="da-DK"/>
              </a:p>
            </c:txPr>
            <c:showVal val="1"/>
          </c:dLbls>
          <c:cat>
            <c:strRef>
              <c:f>'DATA - nix pille'!$A$27:$AD$27</c:f>
              <c:strCache>
                <c:ptCount val="30"/>
                <c:pt idx="0">
                  <c:v>Runde 1</c:v>
                </c:pt>
                <c:pt idx="1">
                  <c:v>Runde 2</c:v>
                </c:pt>
                <c:pt idx="2">
                  <c:v>Runde 3</c:v>
                </c:pt>
                <c:pt idx="3">
                  <c:v>Runde 4</c:v>
                </c:pt>
                <c:pt idx="4">
                  <c:v>Runde 5</c:v>
                </c:pt>
                <c:pt idx="5">
                  <c:v>Runde 6</c:v>
                </c:pt>
                <c:pt idx="6">
                  <c:v>Runde 7</c:v>
                </c:pt>
                <c:pt idx="7">
                  <c:v>Runde 8</c:v>
                </c:pt>
                <c:pt idx="8">
                  <c:v>Runde 9</c:v>
                </c:pt>
                <c:pt idx="9">
                  <c:v>Runde 10</c:v>
                </c:pt>
                <c:pt idx="10">
                  <c:v>Runde 11</c:v>
                </c:pt>
                <c:pt idx="11">
                  <c:v>Runde 12</c:v>
                </c:pt>
                <c:pt idx="12">
                  <c:v>Runde 13</c:v>
                </c:pt>
                <c:pt idx="13">
                  <c:v>Runde 14</c:v>
                </c:pt>
                <c:pt idx="14">
                  <c:v>Runde 15</c:v>
                </c:pt>
                <c:pt idx="15">
                  <c:v>Runde 16</c:v>
                </c:pt>
                <c:pt idx="16">
                  <c:v>Runde 17</c:v>
                </c:pt>
                <c:pt idx="17">
                  <c:v>Runde 18</c:v>
                </c:pt>
                <c:pt idx="18">
                  <c:v>Runde 19</c:v>
                </c:pt>
                <c:pt idx="19">
                  <c:v>Runde 20</c:v>
                </c:pt>
                <c:pt idx="20">
                  <c:v>Runde 21</c:v>
                </c:pt>
                <c:pt idx="21">
                  <c:v>Runde 22</c:v>
                </c:pt>
                <c:pt idx="22">
                  <c:v>Runde 23</c:v>
                </c:pt>
                <c:pt idx="23">
                  <c:v>Runde 24</c:v>
                </c:pt>
                <c:pt idx="24">
                  <c:v>Runde 25</c:v>
                </c:pt>
                <c:pt idx="25">
                  <c:v>Runde 26</c:v>
                </c:pt>
                <c:pt idx="26">
                  <c:v>Runde 27</c:v>
                </c:pt>
                <c:pt idx="27">
                  <c:v>Runde 28</c:v>
                </c:pt>
                <c:pt idx="28">
                  <c:v>Runde 29</c:v>
                </c:pt>
                <c:pt idx="29">
                  <c:v>Runde 30</c:v>
                </c:pt>
              </c:strCache>
            </c:strRef>
          </c:cat>
          <c:val>
            <c:numRef>
              <c:f>'DATA - nix pille'!$A$28:$AD$28</c:f>
              <c:numCache>
                <c:formatCode>0.000</c:formatCode>
                <c:ptCount val="30"/>
                <c:pt idx="0">
                  <c:v>1</c:v>
                </c:pt>
                <c:pt idx="1">
                  <c:v>0</c:v>
                </c:pt>
                <c:pt idx="2">
                  <c:v>2</c:v>
                </c:pt>
                <c:pt idx="3">
                  <c:v>1</c:v>
                </c:pt>
                <c:pt idx="4">
                  <c:v>0</c:v>
                </c:pt>
                <c:pt idx="5">
                  <c:v>1</c:v>
                </c:pt>
                <c:pt idx="6">
                  <c:v>3</c:v>
                </c:pt>
                <c:pt idx="7">
                  <c:v>2</c:v>
                </c:pt>
                <c:pt idx="8">
                  <c:v>3</c:v>
                </c:pt>
                <c:pt idx="9">
                  <c:v>7</c:v>
                </c:pt>
                <c:pt idx="10">
                  <c:v>5</c:v>
                </c:pt>
                <c:pt idx="11">
                  <c:v>2</c:v>
                </c:pt>
                <c:pt idx="12">
                  <c:v>5</c:v>
                </c:pt>
                <c:pt idx="13">
                  <c:v>3</c:v>
                </c:pt>
                <c:pt idx="14">
                  <c:v>2</c:v>
                </c:pt>
                <c:pt idx="15">
                  <c:v>1</c:v>
                </c:pt>
                <c:pt idx="16">
                  <c:v>1</c:v>
                </c:pt>
                <c:pt idx="17">
                  <c:v>1</c:v>
                </c:pt>
                <c:pt idx="18">
                  <c:v>3</c:v>
                </c:pt>
                <c:pt idx="19">
                  <c:v>0</c:v>
                </c:pt>
                <c:pt idx="20">
                  <c:v>0</c:v>
                </c:pt>
                <c:pt idx="21">
                  <c:v>0</c:v>
                </c:pt>
                <c:pt idx="22">
                  <c:v>0</c:v>
                </c:pt>
                <c:pt idx="23">
                  <c:v>0</c:v>
                </c:pt>
                <c:pt idx="24">
                  <c:v>0</c:v>
                </c:pt>
                <c:pt idx="25">
                  <c:v>0</c:v>
                </c:pt>
                <c:pt idx="26">
                  <c:v>0</c:v>
                </c:pt>
                <c:pt idx="27">
                  <c:v>0</c:v>
                </c:pt>
                <c:pt idx="28">
                  <c:v>0</c:v>
                </c:pt>
                <c:pt idx="29">
                  <c:v>0</c:v>
                </c:pt>
              </c:numCache>
            </c:numRef>
          </c:val>
        </c:ser>
        <c:overlap val="100"/>
        <c:axId val="146170624"/>
        <c:axId val="146172160"/>
      </c:barChart>
      <c:catAx>
        <c:axId val="146170624"/>
        <c:scaling>
          <c:orientation val="minMax"/>
        </c:scaling>
        <c:axPos val="b"/>
        <c:numFmt formatCode="General" sourceLinked="1"/>
        <c:tickLblPos val="nextTo"/>
        <c:spPr>
          <a:ln w="3175">
            <a:solidFill>
              <a:srgbClr val="000000"/>
            </a:solidFill>
            <a:prstDash val="solid"/>
          </a:ln>
        </c:spPr>
        <c:txPr>
          <a:bodyPr rot="-2700000" vert="horz"/>
          <a:lstStyle/>
          <a:p>
            <a:pPr>
              <a:defRPr lang="da-DK" sz="1200" b="0" i="0" u="none" strike="noStrike" baseline="0">
                <a:solidFill>
                  <a:srgbClr val="000000"/>
                </a:solidFill>
                <a:latin typeface="Arial"/>
                <a:ea typeface="Arial"/>
                <a:cs typeface="Arial"/>
              </a:defRPr>
            </a:pPr>
            <a:endParaRPr lang="da-DK"/>
          </a:p>
        </c:txPr>
        <c:crossAx val="146172160"/>
        <c:crosses val="autoZero"/>
        <c:auto val="1"/>
        <c:lblAlgn val="ctr"/>
        <c:lblOffset val="100"/>
        <c:tickLblSkip val="1"/>
        <c:tickMarkSkip val="1"/>
      </c:catAx>
      <c:valAx>
        <c:axId val="146172160"/>
        <c:scaling>
          <c:orientation val="minMax"/>
          <c:max val="10"/>
          <c:min val="0.1"/>
        </c:scaling>
        <c:axPos val="l"/>
        <c:majorGridlines>
          <c:spPr>
            <a:ln w="3175">
              <a:solidFill>
                <a:srgbClr val="000000"/>
              </a:solidFill>
              <a:prstDash val="solid"/>
            </a:ln>
          </c:spPr>
        </c:majorGridlines>
        <c:numFmt formatCode="0.000" sourceLinked="1"/>
        <c:tickLblPos val="nextTo"/>
        <c:spPr>
          <a:ln w="3175">
            <a:solidFill>
              <a:srgbClr val="000000"/>
            </a:solidFill>
            <a:prstDash val="solid"/>
          </a:ln>
        </c:spPr>
        <c:txPr>
          <a:bodyPr rot="0" vert="horz"/>
          <a:lstStyle/>
          <a:p>
            <a:pPr>
              <a:defRPr lang="da-DK" sz="1200" b="0" i="0" u="none" strike="noStrike" baseline="0">
                <a:solidFill>
                  <a:srgbClr val="000000"/>
                </a:solidFill>
                <a:latin typeface="Arial"/>
                <a:ea typeface="Arial"/>
                <a:cs typeface="Arial"/>
              </a:defRPr>
            </a:pPr>
            <a:endParaRPr lang="da-DK"/>
          </a:p>
        </c:txPr>
        <c:crossAx val="146170624"/>
        <c:crosses val="autoZero"/>
        <c:crossBetween val="between"/>
        <c:majorUnit val="1"/>
        <c:minorUnit val="1"/>
      </c:valAx>
      <c:spPr>
        <a:solidFill>
          <a:srgbClr val="C0C0C0"/>
        </a:solidFill>
        <a:ln w="25400">
          <a:solidFill>
            <a:srgbClr val="808080"/>
          </a:solidFill>
          <a:prstDash val="solid"/>
        </a:ln>
      </c:spPr>
    </c:plotArea>
    <c:plotVisOnly val="1"/>
    <c:dispBlanksAs val="gap"/>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da-DK"/>
    </a:p>
  </c:txPr>
  <c:printSettings>
    <c:headerFooter alignWithMargins="0"/>
    <c:pageMargins b="1" l="0.75000000000000622" r="0.75000000000000622" t="1" header="0.5" footer="0.5"/>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3</xdr:col>
      <xdr:colOff>9525</xdr:colOff>
      <xdr:row>7</xdr:row>
      <xdr:rowOff>1</xdr:rowOff>
    </xdr:from>
    <xdr:to>
      <xdr:col>19</xdr:col>
      <xdr:colOff>228600</xdr:colOff>
      <xdr:row>38</xdr:row>
      <xdr:rowOff>9526</xdr:rowOff>
    </xdr:to>
    <xdr:graphicFrame macro="">
      <xdr:nvGraphicFramePr>
        <xdr:cNvPr id="110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19050</xdr:colOff>
      <xdr:row>0</xdr:row>
      <xdr:rowOff>19050</xdr:rowOff>
    </xdr:from>
    <xdr:to>
      <xdr:col>24</xdr:col>
      <xdr:colOff>571500</xdr:colOff>
      <xdr:row>51</xdr:row>
      <xdr:rowOff>0</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0.52418</cdr:x>
      <cdr:y>0.0289</cdr:y>
    </cdr:from>
    <cdr:to>
      <cdr:x>0.58693</cdr:x>
      <cdr:y>0.13988</cdr:y>
    </cdr:to>
    <cdr:sp macro="" textlink="">
      <cdr:nvSpPr>
        <cdr:cNvPr id="2" name="TextBox 1"/>
        <cdr:cNvSpPr txBox="1"/>
      </cdr:nvSpPr>
      <cdr:spPr>
        <a:xfrm xmlns:a="http://schemas.openxmlformats.org/drawingml/2006/main">
          <a:off x="7639050" y="238125"/>
          <a:ext cx="914400" cy="914400"/>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endParaRPr lang="da-DK" sz="1100"/>
        </a:p>
      </cdr:txBody>
    </cdr:sp>
  </cdr:relSizeAnchor>
  <cdr:relSizeAnchor xmlns:cdr="http://schemas.openxmlformats.org/drawingml/2006/chartDrawing">
    <cdr:from>
      <cdr:x>0.00458</cdr:x>
      <cdr:y>0.33295</cdr:y>
    </cdr:from>
    <cdr:to>
      <cdr:x>0.06732</cdr:x>
      <cdr:y>0.42775</cdr:y>
    </cdr:to>
    <cdr:sp macro="" textlink="">
      <cdr:nvSpPr>
        <cdr:cNvPr id="3" name="TextBox 2"/>
        <cdr:cNvSpPr txBox="1"/>
      </cdr:nvSpPr>
      <cdr:spPr>
        <a:xfrm xmlns:a="http://schemas.openxmlformats.org/drawingml/2006/main">
          <a:off x="66675" y="2743200"/>
          <a:ext cx="914400" cy="781050"/>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r>
            <a:rPr lang="da-DK" sz="1100" b="1">
              <a:solidFill>
                <a:schemeClr val="accent1">
                  <a:lumMod val="50000"/>
                </a:schemeClr>
              </a:solidFill>
            </a:rPr>
            <a:t>Score</a:t>
          </a:r>
        </a:p>
        <a:p xmlns:a="http://schemas.openxmlformats.org/drawingml/2006/main">
          <a:r>
            <a:rPr lang="da-DK" sz="1100" b="1">
              <a:solidFill>
                <a:schemeClr val="accent2">
                  <a:lumMod val="75000"/>
                </a:schemeClr>
              </a:solidFill>
            </a:rPr>
            <a:t>%GIR</a:t>
          </a:r>
        </a:p>
        <a:p xmlns:a="http://schemas.openxmlformats.org/drawingml/2006/main">
          <a:r>
            <a:rPr lang="da-DK" sz="1100" b="1">
              <a:solidFill>
                <a:schemeClr val="accent3">
                  <a:lumMod val="75000"/>
                </a:schemeClr>
              </a:solidFill>
            </a:rPr>
            <a:t>%Fairways</a:t>
          </a:r>
        </a:p>
        <a:p xmlns:a="http://schemas.openxmlformats.org/drawingml/2006/main">
          <a:r>
            <a:rPr lang="da-DK" sz="1100" b="1">
              <a:solidFill>
                <a:schemeClr val="accent4">
                  <a:lumMod val="75000"/>
                </a:schemeClr>
              </a:solidFill>
            </a:rPr>
            <a:t>Putt</a:t>
          </a:r>
        </a:p>
        <a:p xmlns:a="http://schemas.openxmlformats.org/drawingml/2006/main">
          <a:endParaRPr lang="da-DK" sz="1100"/>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23</xdr:col>
      <xdr:colOff>552450</xdr:colOff>
      <xdr:row>50</xdr:row>
      <xdr:rowOff>142875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0.52418</cdr:x>
      <cdr:y>0.0289</cdr:y>
    </cdr:from>
    <cdr:to>
      <cdr:x>0.58693</cdr:x>
      <cdr:y>0.13988</cdr:y>
    </cdr:to>
    <cdr:sp macro="" textlink="">
      <cdr:nvSpPr>
        <cdr:cNvPr id="2" name="TextBox 1"/>
        <cdr:cNvSpPr txBox="1"/>
      </cdr:nvSpPr>
      <cdr:spPr>
        <a:xfrm xmlns:a="http://schemas.openxmlformats.org/drawingml/2006/main">
          <a:off x="7639050" y="238125"/>
          <a:ext cx="914400" cy="914400"/>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endParaRPr lang="da-DK" sz="1100"/>
        </a:p>
      </cdr:txBody>
    </cdr:sp>
  </cdr:relSizeAnchor>
  <cdr:relSizeAnchor xmlns:cdr="http://schemas.openxmlformats.org/drawingml/2006/chartDrawing">
    <cdr:from>
      <cdr:x>0.00066</cdr:x>
      <cdr:y>0.39422</cdr:y>
    </cdr:from>
    <cdr:to>
      <cdr:x>0.0634</cdr:x>
      <cdr:y>0.48902</cdr:y>
    </cdr:to>
    <cdr:sp macro="" textlink="">
      <cdr:nvSpPr>
        <cdr:cNvPr id="3" name="TextBox 2"/>
        <cdr:cNvSpPr txBox="1"/>
      </cdr:nvSpPr>
      <cdr:spPr>
        <a:xfrm xmlns:a="http://schemas.openxmlformats.org/drawingml/2006/main">
          <a:off x="9595" y="3248042"/>
          <a:ext cx="914326" cy="781069"/>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r>
            <a:rPr lang="da-DK" sz="1100" b="1">
              <a:solidFill>
                <a:schemeClr val="accent1">
                  <a:lumMod val="50000"/>
                </a:schemeClr>
              </a:solidFill>
            </a:rPr>
            <a:t>Birdies</a:t>
          </a:r>
        </a:p>
        <a:p xmlns:a="http://schemas.openxmlformats.org/drawingml/2006/main">
          <a:r>
            <a:rPr lang="da-DK" sz="1100" b="1">
              <a:solidFill>
                <a:schemeClr val="accent2">
                  <a:lumMod val="75000"/>
                </a:schemeClr>
              </a:solidFill>
            </a:rPr>
            <a:t>Putts/GIR</a:t>
          </a:r>
        </a:p>
        <a:p xmlns:a="http://schemas.openxmlformats.org/drawingml/2006/main">
          <a:endParaRPr lang="da-DK" sz="1100"/>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codeName="Sheet1"/>
  <dimension ref="A1:X48"/>
  <sheetViews>
    <sheetView tabSelected="1" topLeftCell="A4" workbookViewId="0">
      <selection activeCell="C17" sqref="C17"/>
    </sheetView>
  </sheetViews>
  <sheetFormatPr defaultRowHeight="12.75"/>
  <cols>
    <col min="1" max="1" width="22.140625" customWidth="1"/>
    <col min="2" max="2" width="10.5703125" customWidth="1"/>
    <col min="4" max="4" width="11.140625" customWidth="1"/>
    <col min="5" max="5" width="9.140625" customWidth="1"/>
    <col min="6" max="6" width="6.28515625" bestFit="1" customWidth="1"/>
    <col min="7" max="7" width="12.5703125" bestFit="1" customWidth="1"/>
    <col min="8" max="8" width="5.5703125" bestFit="1" customWidth="1"/>
    <col min="9" max="9" width="7.7109375" customWidth="1"/>
    <col min="10" max="10" width="7.85546875" customWidth="1"/>
    <col min="11" max="11" width="7" bestFit="1" customWidth="1"/>
    <col min="12" max="12" width="6.7109375" customWidth="1"/>
    <col min="13" max="13" width="5.7109375" customWidth="1"/>
    <col min="21" max="21" width="6.28515625" customWidth="1"/>
    <col min="22" max="22" width="5.28515625" customWidth="1"/>
    <col min="23" max="23" width="5.7109375" customWidth="1"/>
    <col min="24" max="24" width="8" customWidth="1"/>
  </cols>
  <sheetData>
    <row r="1" spans="1:24" ht="18">
      <c r="A1" s="46" t="s">
        <v>72</v>
      </c>
    </row>
    <row r="3" spans="1:24">
      <c r="A3" s="45" t="s">
        <v>25</v>
      </c>
      <c r="B3" s="79">
        <f>('Runde 1'!J1+'Runde 2'!J1+'Runde 3'!J1+'Runde 4'!J1+'Runde 5'!J1+'Runde 6'!J1+'Runde 7'!J1+'Runde 8'!J1+'Runde 9'!J1+'Runde 10'!J1+'Runde 11'!J1+'Runde 12'!J1+'Runde 13'!J1+'Runde 14'!J1+'Runde 15'!J1+'Runde 16'!J1+'Runde 17'!J1+'Runde 18'!J1+'Runde 19'!J1+'Runde 20'!J1+'Runde 21'!J1+'Runde 22'!J1+'Runde 23'!J1+'Runde 24'!J1+'Runde 25'!J1+'Runde 26'!J1+'Runde 27'!J1+'Runde 28'!J1+'Runde 29'!J1+'Runde 30'!J1)</f>
        <v>19</v>
      </c>
    </row>
    <row r="4" spans="1:24">
      <c r="G4" s="83"/>
    </row>
    <row r="5" spans="1:24">
      <c r="A5" s="45" t="s">
        <v>47</v>
      </c>
    </row>
    <row r="7" spans="1:24" ht="13.5" thickBot="1">
      <c r="A7" s="98" t="s">
        <v>62</v>
      </c>
    </row>
    <row r="8" spans="1:24" ht="14.25" thickTop="1" thickBot="1">
      <c r="A8" s="96" t="s">
        <v>77</v>
      </c>
      <c r="B8" s="95">
        <f>IF(B3=0,"",SUM('Runde 1'!E25,'Runde 2'!E25,'Runde 3'!E25,'Runde 4'!E25,'Runde 5'!E25,'Runde 6'!E25,'Runde 7'!E25,'Runde 8'!E25,'Runde 9'!E25,'Runde 10'!E25,'Runde 11'!E25,'Runde 12'!E25,'Runde 13'!E25,'Runde 14'!E25,'Runde 15'!E25,'Runde 16'!E25,'Runde 17'!E25,'Runde 18'!E25,'Runde 19'!E25,'Runde 20'!E25,'Runde 21'!E25,'Runde 22'!E25,'Runde 23'!E25,'Runde 24'!E25,'Runde 25'!E25,'Runde 26'!E25,'Runde 27'!E25,'Runde 27'!E25,'Runde 28'!E25,'Runde 29'!E25,'Runde 30'!E25)/B3)</f>
        <v>76.84210526315789</v>
      </c>
      <c r="U8" t="s">
        <v>177</v>
      </c>
    </row>
    <row r="9" spans="1:24" ht="14.25" thickTop="1" thickBot="1">
      <c r="A9" s="37" t="s">
        <v>78</v>
      </c>
      <c r="B9" s="118">
        <f>IF(B3=0,"",SUM('Runde 1'!F25,'Runde 2'!F25,'Runde 3'!F25,'Runde 4'!F25,'Runde 5'!F25,'Runde 6'!F25,'Runde 7'!F25,'Runde 8'!F25,'Runde 9'!F25,'Runde 10'!F25,'Runde 11'!F25,'Runde 12'!F25,'Runde 13'!F25,'Runde 14'!F25,'Runde 15'!F25,'Runde 16'!F25,'Runde 17'!F25,'Runde 18'!F25,'Runde 19'!F25,'Runde 20'!F25,'Runde 21'!F25,'Runde 22'!F25,'Runde 23'!F25,'Runde 24'!F25,'Runde 25'!F25,'Runde 26'!F25,'Runde 27'!F25,'Runde 27'!F25,'Runde 28'!F25,'Runde 29'!F25,'Runde 30'!F25)/B3)</f>
        <v>73.10526315789474</v>
      </c>
    </row>
    <row r="10" spans="1:24" ht="14.25" thickTop="1" thickBot="1">
      <c r="A10" s="30" t="s">
        <v>80</v>
      </c>
      <c r="B10" s="142">
        <f>IF(B3=0,"",SUM('Runde 1'!W25,'Runde 2'!W25,'Runde 3'!W25,'Runde 4'!W25,'Runde 5'!W25,'Runde 6'!W25,'Runde 7'!W25,'Runde 8'!W25,'Runde 9'!W25,'Runde 10'!W25,'Runde 11'!W25,'Runde 12'!W25,'Runde 13'!W25,'Runde 14'!W25,'Runde 15'!W25,'Runde 16'!W25,'Runde 17'!W25,'Runde 18'!W25,'Runde 19'!W25,'Runde 20'!W25,'Runde 21'!W25,'Runde 22'!W25,'Runde 23'!W25,'Runde 24'!W25,'Runde 25'!W25,'Runde 26'!W25,'Runde 27'!W25,'Runde 27'!W25,'Runde 28'!W25,'Runde 29'!W25,'Runde 30'!W25)/B3)</f>
        <v>5.2631578947368418E-2</v>
      </c>
      <c r="U10" s="187" t="s">
        <v>0</v>
      </c>
      <c r="V10" s="188" t="s">
        <v>178</v>
      </c>
      <c r="W10" s="199" t="s">
        <v>3</v>
      </c>
      <c r="X10" s="197" t="s">
        <v>8</v>
      </c>
    </row>
    <row r="11" spans="1:24" ht="14.25" thickTop="1" thickBot="1">
      <c r="A11" s="94" t="s">
        <v>63</v>
      </c>
      <c r="B11" s="95">
        <f>IF(B3=0,"",SUM('Runde 1'!X25,'Runde 2'!X25,'Runde 3'!X25,'Runde 4'!X25,'Runde 5'!X25,'Runde 6'!X25,'Runde 7'!X25,'Runde 8'!X25,'Runde 9'!X25,'Runde 10'!X25,'Runde 11'!X25,'Runde 12'!X25,'Runde 13'!X25,'Runde 14'!X25,'Runde 15'!X25,'Runde 16'!X25,'Runde 17'!X25,'Runde 18'!X25,'Runde 19'!X25,'Runde 20'!X25,'Runde 21'!X25,'Runde 22'!X25,'Runde 23'!X25,'Runde 24'!X25,'Runde 25'!X25,'Runde 26'!X25,'Runde 27'!X25,'Runde 27'!X25,'Runde 28'!X25,'Runde 29'!X25,'Runde 30'!X25)/B3)</f>
        <v>2.263157894736842</v>
      </c>
      <c r="U11" s="189">
        <v>1</v>
      </c>
      <c r="V11" s="190">
        <v>11</v>
      </c>
      <c r="W11" s="194">
        <v>4</v>
      </c>
      <c r="X11" s="210">
        <f>IF(B3=0,"",SUM('Runde 1'!E5,'Runde 2'!E5,'Runde 3'!E5,'Runde 4'!E5,'Runde 5'!E5,'Runde 6'!E5,'Runde 7'!E5,'Runde 8'!E5,'Runde 9'!E5,'Runde 10'!E5,'Runde 11'!E5,'Runde 12'!E5,'Runde 13'!E5,'Runde 14'!E5,'Runde 15'!E5,'Runde 16'!E5,'Runde 17'!E5,'Runde 18'!E5,'Runde 19'!E5,'Runde 20'!E5,'Runde 21'!E5,'Runde 22'!E5,'Runde 23'!E5,'Runde 24'!E5,'Runde 25'!E5,'Runde 26'!E5,'Runde 27'!E5,'Runde 28'!E5,'Runde 29'!E5,'Runde 30'!E5)/B3)</f>
        <v>3.9473684210526314</v>
      </c>
    </row>
    <row r="12" spans="1:24" ht="14.25" thickTop="1" thickBot="1">
      <c r="A12" s="94" t="s">
        <v>64</v>
      </c>
      <c r="B12" s="95">
        <f>IF(B3=0,"",SUM('Runde 1'!Y25,'Runde 2'!Y25,'Runde 3'!Y25,'Runde 4'!Y25,'Runde 5'!Y25,'Runde 6'!Y25,'Runde 7'!Y25,'Runde 8'!Y25,'Runde 9'!Y25,'Runde 10'!Y25,'Runde 11'!Y25,'Runde 12'!Y25,'Runde 13'!Y25,'Runde 14'!Y25,'Runde 15'!Y25,'Runde 16'!Y25,'Runde 17'!Y25,'Runde 18'!Y25,'Runde 19'!Y25,'Runde 20'!Y25,'Runde 21'!Y25,'Runde 22'!Y25,'Runde 23'!Y25,'Runde 24'!Y25,'Runde 25'!Y25,'Runde 26'!Y25,'Runde 27'!Y25,'Runde 27'!Y25,'Runde 28'!Y25,'Runde 29'!Y25,'Runde 30'!Y25)/B3)</f>
        <v>4.0526315789473681</v>
      </c>
      <c r="U12" s="25">
        <v>2</v>
      </c>
      <c r="V12" s="2">
        <v>5</v>
      </c>
      <c r="W12" s="191">
        <v>4</v>
      </c>
      <c r="X12" s="200">
        <f>IF(B3=0,"",SUM('Runde 1'!E6,'Runde 2'!E6,'Runde 3'!E6,'Runde 4'!E6,'Runde 5'!E6,'Runde 6'!E6,'Runde 7'!E6,'Runde 8'!E6,'Runde 9'!E6,'Runde 10'!E6,'Runde 11'!E6,'Runde 12'!E6,'Runde 13'!E6,'Runde 14'!E6,'Runde 15'!E6,'Runde 16'!E6,'Runde 17'!E6,'Runde 18'!E6,'Runde 19'!E6,'Runde 20'!E6,'Runde 21'!E6,'Runde 22'!E6,'Runde 23'!E6,'Runde 24'!E6,'Runde 25'!E6,'Runde 26'!E6,'Runde 27'!E6,'Runde 28'!E6,'Runde 29'!E6,'Runde 30'!E6)/B3)</f>
        <v>4.2105263157894735</v>
      </c>
    </row>
    <row r="13" spans="1:24" ht="14.25" thickTop="1" thickBot="1">
      <c r="A13" s="94" t="s">
        <v>65</v>
      </c>
      <c r="B13" s="95">
        <f>IF(B3=0,"",SUM('Runde 1'!Z25,'Runde 2'!Z25,'Runde 3'!Z25,'Runde 4'!Z25,'Runde 5'!Z25,'Runde 6'!Z25,'Runde 7'!Z25,'Runde 8'!Z25,'Runde 9'!Z25,'Runde 10'!Z25,'Runde 11'!Z25,'Runde 12'!Z25,'Runde 13'!Z25,'Runde 14'!Z25,'Runde 15'!Z25,'Runde 16'!Z25,'Runde 17'!Z25,'Runde 18'!Z25,'Runde 19'!Z25,'Runde 20'!Z25,'Runde 21'!Z25,'Runde 22'!Z25,'Runde 23'!Z25,'Runde 24'!Z25,'Runde 25'!Z25,'Runde 26'!Z25,'Runde 27'!Z25,'Runde 27'!Z25,'Runde 28'!Z25,'Runde 29'!Z25,'Runde 30'!Z25)/B3)</f>
        <v>1</v>
      </c>
      <c r="U13" s="25">
        <v>3</v>
      </c>
      <c r="V13" s="2">
        <v>15</v>
      </c>
      <c r="W13" s="191">
        <v>3</v>
      </c>
      <c r="X13" s="200">
        <f>IF(B3=0,"",SUM('Runde 1'!E7,'Runde 2'!E7,'Runde 3'!E7,'Runde 4'!E7,'Runde 5'!E7,'Runde 6'!E7,'Runde 7'!E7,'Runde 8'!E7,'Runde 9'!E7,'Runde 10'!E7,'Runde 11'!E7,'Runde 12'!E7,'Runde 13'!E7,'Runde 14'!E7,'Runde 15'!E7,'Runde 16'!E7,'Runde 17'!E7,'Runde 18'!E7,'Runde 19'!E7,'Runde 20'!E7,'Runde 21'!E7,'Runde 22'!E7,'Runde 23'!E7,'Runde 24'!E7,'Runde 25'!E7,'Runde 26'!E7,'Runde 27'!E7,'Runde 28'!E7,'Runde 29'!E7,'Runde 30'!E7)/B3)</f>
        <v>3.3157894736842106</v>
      </c>
    </row>
    <row r="14" spans="1:24" ht="13.5" thickTop="1">
      <c r="U14" s="25">
        <v>4</v>
      </c>
      <c r="V14" s="2">
        <v>13</v>
      </c>
      <c r="W14" s="191">
        <v>4</v>
      </c>
      <c r="X14" s="200">
        <f>IF(B3=0,"",SUM('Runde 1'!E8,'Runde 2'!E8,'Runde 3'!E8,'Runde 4'!E8,'Runde 5'!E8,'Runde 6'!E8,'Runde 7'!E8,'Runde 8'!E8,'Runde 9'!E8,'Runde 10'!E8,'Runde 11'!E8,'Runde 12'!E8,'Runde 13'!E8,'Runde 14'!E8,'Runde 15'!E8,'Runde 16'!E8,'Runde 17'!E8,'Runde 18'!E8,'Runde 19'!E8,'Runde 20'!E8,'Runde 21'!E8,'Runde 22'!E8,'Runde 23'!E8,'Runde 24'!E8,'Runde 25'!E8,'Runde 26'!E8,'Runde 27'!E8,'Runde 28'!E8,'Runde 29'!E8,'Runde 30'!E8)/B3)</f>
        <v>4.7368421052631575</v>
      </c>
    </row>
    <row r="15" spans="1:24" ht="13.5" thickBot="1">
      <c r="A15" s="98" t="s">
        <v>58</v>
      </c>
      <c r="U15" s="25">
        <v>5</v>
      </c>
      <c r="V15" s="2">
        <v>3</v>
      </c>
      <c r="W15" s="191">
        <v>5</v>
      </c>
      <c r="X15" s="200">
        <f>IF(B3=0,"",SUM('Runde 1'!E9,'Runde 2'!E9,'Runde 3'!E9,'Runde 4'!E9,'Runde 5'!E9,'Runde 6'!E9,'Runde 7'!E9,'Runde 8'!E9,'Runde 9'!E9,'Runde 10'!E9,'Runde 11'!E9,'Runde 12'!E9,'Runde 13'!E9,'Runde 14'!E9,'Runde 15'!E9,'Runde 16'!E9,'Runde 17'!E9,'Runde 18'!E9,'Runde 19'!E9,'Runde 20'!E9,'Runde 21'!E9,'Runde 22'!E9,'Runde 23'!E9,'Runde 24'!E9,'Runde 25'!E9,'Runde 26'!E9,'Runde 27'!E9,'Runde 28'!E9,'Runde 29'!E9,'Runde 30'!E9)/B3)</f>
        <v>5.0526315789473681</v>
      </c>
    </row>
    <row r="16" spans="1:24" ht="14.25" thickTop="1" thickBot="1">
      <c r="A16" s="97" t="s">
        <v>66</v>
      </c>
      <c r="B16" s="95">
        <f>IF(B3=0,"",SUM('Runde 1'!P25,'Runde 2'!P25,'Runde 3'!P25,'Runde 4'!P25,'Runde 5'!P25,'Runde 6'!P25,'Runde 7'!P25,'Runde 8'!P25,'Runde 9'!P25,'Runde 10'!P25,'Runde 11'!P25,'Runde 12'!P25,'Runde 13'!P25,'Runde 14'!P25,'Runde 15'!P25,'Runde 16'!P25,'Runde 17'!P25,'Runde 18'!P25,'Runde 19'!P25,'Runde 20'!P25,'Runde 21'!P25,'Runde 22'!P25,'Runde 23'!P25,'Runde 24'!P25,'Runde 25'!P25,'Runde 26'!P25,'Runde 27'!P25,'Runde 27'!P25,'Runde 28'!P25,'Runde 29'!P25,'Runde 30'!P25)/B3)</f>
        <v>32.578947368421055</v>
      </c>
      <c r="U16" s="25">
        <v>6</v>
      </c>
      <c r="V16" s="2">
        <v>9</v>
      </c>
      <c r="W16" s="191">
        <v>4</v>
      </c>
      <c r="X16" s="200">
        <f>IF(B3=0,"",SUM('Runde 1'!E10,'Runde 2'!E10,'Runde 3'!E10,'Runde 4'!E10,'Runde 5'!E10,'Runde 6'!E10,'Runde 7'!E10,'Runde 8'!E10,'Runde 9'!E10,'Runde 10'!E10,'Runde 11'!E10,'Runde 12'!E10,'Runde 13'!E10,'Runde 14'!E10,'Runde 15'!E10,'Runde 16'!E10,'Runde 17'!E10,'Runde 18'!E10,'Runde 19'!E10,'Runde 20'!E10,'Runde 21'!E10,'Runde 22'!E10,'Runde 23'!E10,'Runde 24'!E10,'Runde 25'!E10,'Runde 26'!E10,'Runde 27'!E10,'Runde 28'!E10,'Runde 29'!E10,'Runde 30'!E10)/B3)</f>
        <v>4.2631578947368425</v>
      </c>
    </row>
    <row r="17" spans="1:24" ht="14.25" thickTop="1" thickBot="1">
      <c r="A17" s="96" t="s">
        <v>49</v>
      </c>
      <c r="B17" s="183">
        <f>IF(B3=0,"",SUM('Runde 1'!V25,'Runde 2'!V25,'Runde 3'!V25,'Runde 4'!V25,'Runde 5'!V25,'Runde 6'!V25,'Runde 7'!V25,'Runde 8'!V25,'Runde 9'!V25,'Runde 10'!V25,'Runde 11'!V25,'Runde 12'!V25,'Runde 13'!V25,'Runde 14'!V25,'Runde 15'!V25,'Runde 16'!V25,'Runde 17'!V25,'Runde 18'!V25,'Runde 19'!V25,'Runde 20'!V25,'Runde 21'!V25,'Runde 22'!V25,'Runde 23'!V25,'Runde 24'!V25,'Runde 25'!V25,'Runde 26'!V25,'Runde 27'!V25,'Runde 27'!V25,'Runde 28'!V25,'Runde 29'!V25,'Runde 30'!V25)/B3)</f>
        <v>1.9040956119903487</v>
      </c>
      <c r="U17" s="25">
        <v>7</v>
      </c>
      <c r="V17" s="2">
        <v>1</v>
      </c>
      <c r="W17" s="191">
        <v>5</v>
      </c>
      <c r="X17" s="200">
        <f>IF(B3=0,"",SUM('Runde 1'!E11,'Runde 2'!E11,'Runde 3'!E11,'Runde 4'!E11,'Runde 5'!E11,'Runde 6'!E11,'Runde 7'!E11,'Runde 8'!E11,'Runde 9'!E11,'Runde 10'!E11,'Runde 11'!E11,'Runde 12'!E11,'Runde 13'!E11,'Runde 14'!E11,'Runde 15'!E11,'Runde 16'!E11,'Runde 17'!E11,'Runde 18'!E11,'Runde 19'!E11,'Runde 20'!E11,'Runde 21'!E11,'Runde 22'!E11,'Runde 23'!E11,'Runde 24'!E11,'Runde 25'!E11,'Runde 26'!E11,'Runde 27'!E11,'Runde 28'!E11,'Runde 29'!E11,'Runde 30'!E11)/B3)</f>
        <v>5.2631578947368425</v>
      </c>
    </row>
    <row r="18" spans="1:24" ht="14.25" thickTop="1" thickBot="1">
      <c r="A18" s="94" t="s">
        <v>82</v>
      </c>
      <c r="B18" s="183">
        <f>IF(B3=0,"",SUM('Runde 1'!AB25,'Runde 2'!AB25,'Runde 3'!AB25,'Runde 4'!AB25,'Runde 5'!AB25,'Runde 6'!AB25,'Runde 7'!AB25,'Runde 8'!AB25,'Runde 9'!AB25,'Runde 10'!AB25,'Runde 11'!AB25,'Runde 12'!AB25,'Runde 13'!AB25,'Runde 14'!AB25,'Runde 15'!AB25,'Runde 16'!AB25,'Runde 17'!AB25,'Runde 18'!AB25,'Runde 19'!AB25,'Runde 20'!AB25,'Runde 21'!AB25,'Runde 22'!AB25,'Runde 23'!AB25,'Runde 24'!AB25,'Runde 25'!AB25,'Runde 26'!AB25,'Runde 27'!AB25,'Runde 27'!AB25,'Runde 28'!AB25,'Runde 29'!AB25,'Runde 30'!AB25)/B3)</f>
        <v>1.631578947368421</v>
      </c>
      <c r="U18" s="25">
        <v>8</v>
      </c>
      <c r="V18" s="2">
        <v>17</v>
      </c>
      <c r="W18" s="191">
        <v>3</v>
      </c>
      <c r="X18" s="209">
        <f>IF(B3=0,"",SUM('Runde 1'!E12,'Runde 2'!E12,'Runde 3'!E12,'Runde 4'!E12,'Runde 5'!E12,'Runde 6'!E12,'Runde 7'!E12,'Runde 8'!E12,'Runde 9'!E12,'Runde 10'!E12,'Runde 11'!E12,'Runde 12'!E12,'Runde 13'!E12,'Runde 14'!E12,'Runde 15'!E12,'Runde 16'!E12,'Runde 17'!E12,'Runde 18'!E12,'Runde 19'!E12,'Runde 20'!E12,'Runde 21'!E12,'Runde 22'!E12,'Runde 23'!E12,'Runde 24'!E12,'Runde 25'!E12,'Runde 26'!E12,'Runde 27'!E12,'Runde 28'!E12,'Runde 29'!E12,'Runde 30'!E12)/B3)</f>
        <v>2.8947368421052633</v>
      </c>
    </row>
    <row r="19" spans="1:24" ht="14.25" thickTop="1" thickBot="1">
      <c r="U19" s="26">
        <v>9</v>
      </c>
      <c r="V19" s="4">
        <v>7</v>
      </c>
      <c r="W19" s="192">
        <v>4</v>
      </c>
      <c r="X19" s="201">
        <f>IF(B3=0,"",SUM('Runde 1'!E13,'Runde 2'!E13,'Runde 3'!E13,'Runde 4'!E13,'Runde 5'!E13,'Runde 6'!E13,'Runde 7'!E13,'Runde 8'!E13,'Runde 9'!E13,'Runde 10'!E13,'Runde 11'!E13,'Runde 12'!E13,'Runde 13'!E13,'Runde 14'!E13,'Runde 15'!E13,'Runde 16'!E13,'Runde 17'!E13,'Runde 18'!E13,'Runde 19'!E13,'Runde 20'!E13,'Runde 21'!E13,'Runde 22'!E13,'Runde 23'!E13,'Runde 24'!E13,'Runde 25'!E13,'Runde 26'!E13,'Runde 27'!E13,'Runde 28'!E13,'Runde 29'!E13,'Runde 30'!E13)/B3)</f>
        <v>4.1578947368421053</v>
      </c>
    </row>
    <row r="20" spans="1:24" ht="14.25" thickTop="1" thickBot="1">
      <c r="A20" s="99" t="s">
        <v>59</v>
      </c>
      <c r="U20" s="27"/>
      <c r="V20" s="198"/>
      <c r="W20" s="193">
        <f>SUM(W11:W19)</f>
        <v>36</v>
      </c>
      <c r="X20" s="202">
        <f>SUM(X11:X19)</f>
        <v>37.84210526315789</v>
      </c>
    </row>
    <row r="21" spans="1:24" ht="14.25" thickTop="1" thickBot="1">
      <c r="A21" s="30" t="s">
        <v>60</v>
      </c>
      <c r="B21" s="161">
        <f>IF(B3=0,"",SUM('Runde 1'!G25,'Runde 2'!G25,'Runde 3'!G25,'Runde 4'!G25,'Runde 5'!G25,'Runde 6'!G25,'Runde 7'!G25,'Runde 8'!G25,'Runde 9'!G25,'Runde 10'!G25,'Runde 11'!G25,'Runde 12'!G25,'Runde 13'!G25,'Runde 14'!G25,'Runde 15'!G25,'Runde 16'!G25,'Runde 17'!G25,'Runde 18'!G25,'Runde 19'!G25,'Runde 20'!G25,'Runde 21'!G25,'Runde 22'!G25,'Runde 23'!G25,'Runde 24'!G25,'Runde 25'!G25,'Runde 26'!G25,'Runde 27'!G25,'Runde 27'!G25,'Runde 28'!G25,'Runde 29'!G25,'Runde 30'!G25)/B3)</f>
        <v>9.3157894736842106</v>
      </c>
      <c r="U21" s="24">
        <v>10</v>
      </c>
      <c r="V21" s="3">
        <v>4</v>
      </c>
      <c r="W21" s="194">
        <v>5</v>
      </c>
      <c r="X21" s="203">
        <f>IF(B3=0,"",SUM('Runde 1'!E15,'Runde 2'!E15,'Runde 3'!E15,'Runde 4'!E15,'Runde 5'!E15,'Runde 6'!E15,'Runde 7'!E15,'Runde 8'!E15,'Runde 9'!E15,'Runde 10'!E15,'Runde 11'!E15,'Runde 12'!E15,'Runde 13'!E15,'Runde 14'!E15,'Runde 15'!E15,'Runde 16'!E15,'Runde 17'!E15,'Runde 18'!E15,'Runde 19'!E15,'Runde 20'!E15,'Runde 21'!E15,'Runde 22'!E15,'Runde 23'!E15,'Runde 24'!E15,'Runde 25'!E15,'Runde 26'!E15,'Runde 27'!E15,'Runde 28'!E15,'Runde 29'!E15,'Runde 30'!E15)/B3)</f>
        <v>5.0526315789473681</v>
      </c>
    </row>
    <row r="22" spans="1:24" ht="14.25" thickTop="1" thickBot="1">
      <c r="A22" s="94" t="s">
        <v>68</v>
      </c>
      <c r="B22" s="95">
        <f>IF(B3=0,"",SUM('Runde 1'!AC25,'Runde 2'!AC25,'Runde 3'!AC25,'Runde 4'!AC25,'Runde 5'!AC25,'Runde 6'!AC25,'Runde 7'!AC25,'Runde 8'!AC25,'Runde 9'!AC25,'Runde 10'!AC25,'Runde 11'!AC25,'Runde 12'!AC25,'Runde 13'!AC25,'Runde 14'!AC25,'Runde 15'!AC25,'Runde 16'!AC25,'Runde 17'!AC25,'Runde 18'!AC25,'Runde 19'!AC25,'Runde 20'!AC25,'Runde 21'!AC25,'Runde 22'!AC25,'Runde 23'!AC25,'Runde 24'!AC25,'Runde 25'!AC25,'Runde 26'!AC25,'Runde 27'!AC25,'Runde 27'!AC25,'Runde 28'!AC25,'Runde 29'!AC25,'Runde 30'!AC25)/B3)</f>
        <v>66.315789473684205</v>
      </c>
      <c r="U22" s="25">
        <v>11</v>
      </c>
      <c r="V22" s="2">
        <v>16</v>
      </c>
      <c r="W22" s="191">
        <v>4</v>
      </c>
      <c r="X22" s="200">
        <f>IF(B3=0,"",SUM('Runde 1'!E16,'Runde 2'!E16,'Runde 3'!E16,'Runde 4'!E16,'Runde 5'!E16,'Runde 6'!E16,'Runde 7'!E16,'Runde 8'!E16,'Runde 9'!E16,'Runde 10'!E16,'Runde 11'!E16,'Runde 12'!E16,'Runde 13'!E16,'Runde 14'!E16,'Runde 15'!E16,'Runde 16'!E16,'Runde 17'!E16,'Runde 18'!E16,'Runde 19'!E16,'Runde 20'!E16,'Runde 21'!E16,'Runde 22'!E16,'Runde 23'!E16,'Runde 24'!E16,'Runde 25'!E16,'Runde 26'!E16,'Runde 27'!E16,'Runde 28'!E16,'Runde 29'!E16,'Runde 30'!E16)/B3)</f>
        <v>4.1578947368421053</v>
      </c>
    </row>
    <row r="23" spans="1:24" ht="14.25" thickTop="1" thickBot="1">
      <c r="A23" s="96" t="s">
        <v>67</v>
      </c>
      <c r="B23" s="95">
        <f>IF(B3=0,"",SUM('Runde 1'!K25,'Runde 2'!K25,'Runde 3'!K25,'Runde 4'!K25,'Runde 5'!K25,'Runde 6'!K25,'Runde 7'!K25,'Runde 8'!K25,'Runde 9'!K25,'Runde 10'!K25,'Runde 11'!K25,'Runde 12'!K25,'Runde 13'!K25,'Runde 14'!K25,'Runde 15'!K25,'Runde 16'!K25,'Runde 17'!K25,'Runde 18'!K25,'Runde 19'!K25,'Runde 20'!K25,'Runde 21'!K25,'Runde 22'!K25,'Runde 23'!K25,'Runde 24'!K25,'Runde 25'!K25,'Runde 26'!K25,'Runde 27'!K25,'Runde 27'!K25,'Runde 28'!K25,'Runde 29'!K25,'Runde 30'!K25)/B3)</f>
        <v>71.55388471177946</v>
      </c>
      <c r="U23" s="25">
        <v>12</v>
      </c>
      <c r="V23" s="2">
        <v>2</v>
      </c>
      <c r="W23" s="191">
        <v>5</v>
      </c>
      <c r="X23" s="200">
        <f>IF(B3=0,"",SUM('Runde 1'!E17,'Runde 2'!E17,'Runde 3'!E17,'Runde 4'!E17,'Runde 5'!E17,'Runde 6'!E17,'Runde 7'!E17,'Runde 8'!E17,'Runde 9'!E17,'Runde 10'!E17,'Runde 11'!E17,'Runde 12'!E17,'Runde 13'!E17,'Runde 14'!E17,'Runde 15'!E17,'Runde 16'!E17,'Runde 17'!E17,'Runde 18'!E17,'Runde 19'!E17,'Runde 20'!E17,'Runde 21'!E17,'Runde 22'!E17,'Runde 23'!E17,'Runde 24'!E17,'Runde 25'!E17,'Runde 26'!E17,'Runde 27'!E17,'Runde 28'!E17,'Runde 29'!E17,'Runde 30'!E17)/B3)</f>
        <v>5.2631578947368425</v>
      </c>
    </row>
    <row r="24" spans="1:24" ht="14.25" thickTop="1" thickBot="1">
      <c r="A24" s="96" t="s">
        <v>69</v>
      </c>
      <c r="B24" s="95">
        <f>IF(B3=0,"",SUM('Runde 1'!J25,'Runde 2'!J25,'Runde 3'!J25,'Runde 4'!J25,'Runde 5'!J25,'Runde 6'!J25,'Runde 7'!J25,'Runde 8'!J25,'Runde 9'!J25,'Runde 10'!J25,'Runde 11'!J25,'Runde 12'!J25,'Runde 13'!J25,'Runde 14'!J25,'Runde 15'!J25,'Runde 16'!J25,'Runde 17'!J25,'Runde 18'!J25,'Runde 19'!J25,'Runde 20'!J25,'Runde 21'!J25,'Runde 22'!J25,'Runde 23'!J25,'Runde 24'!J25,'Runde 25'!J25,'Runde 26'!J25,'Runde 27'!J25,'Runde 27'!J25,'Runde 28'!J25,'Runde 29'!J25,'Runde 30'!J25)/B3)</f>
        <v>12.32769423558897</v>
      </c>
      <c r="U24" s="25">
        <v>13</v>
      </c>
      <c r="V24" s="2">
        <v>18</v>
      </c>
      <c r="W24" s="191">
        <v>3</v>
      </c>
      <c r="X24" s="200">
        <f>IF(B3=0,"",SUM('Runde 1'!E18,'Runde 2'!E18,'Runde 3'!E18,'Runde 4'!E18,'Runde 5'!E18,'Runde 6'!E18,'Runde 7'!E18,'Runde 8'!E18,'Runde 9'!E18,'Runde 10'!E18,'Runde 11'!E18,'Runde 12'!E18,'Runde 13'!E18,'Runde 14'!E18,'Runde 15'!E18,'Runde 16'!E18,'Runde 17'!E18,'Runde 18'!E18,'Runde 19'!E18,'Runde 20'!E18,'Runde 21'!E18,'Runde 22'!E18,'Runde 23'!E18,'Runde 24'!E18,'Runde 25'!E18,'Runde 26'!E18,'Runde 27'!E18,'Runde 28'!E18,'Runde 29'!E18,'Runde 30'!E18)/B3)</f>
        <v>3.3157894736842106</v>
      </c>
    </row>
    <row r="25" spans="1:24" ht="14.25" thickTop="1" thickBot="1">
      <c r="A25" s="96" t="s">
        <v>70</v>
      </c>
      <c r="B25" s="95">
        <f>IF(B3=0,"",SUM('Runde 1'!L25,'Runde 2'!L25,'Runde 3'!L25,'Runde 4'!L25,'Runde 5'!L25,'Runde 6'!L25,'Runde 7'!L25,'Runde 8'!L25,'Runde 9'!L25,'Runde 10'!L25,'Runde 11'!L25,'Runde 12'!L25,'Runde 13'!L25,'Runde 14'!L25,'Runde 15'!L25,'Runde 16'!L25,'Runde 17'!L25,'Runde 18'!L25,'Runde 19'!L25,'Runde 20'!L25,'Runde 21'!L25,'Runde 22'!L25,'Runde 23'!L25,'Runde 24'!L25,'Runde 25'!L25,'Runde 26'!L25,'Runde 27'!L25,'Runde 27'!L25,'Runde 28'!L25,'Runde 29'!L25,'Runde 30'!L25)/B3)</f>
        <v>16.118421052631575</v>
      </c>
      <c r="U25" s="25">
        <v>14</v>
      </c>
      <c r="V25" s="2">
        <v>6</v>
      </c>
      <c r="W25" s="191">
        <v>4</v>
      </c>
      <c r="X25" s="200">
        <f>IF(B3=0,"",SUM('Runde 1'!E19,'Runde 2'!E19,'Runde 3'!E19,'Runde 4'!E19,'Runde 5'!E19,'Runde 6'!E19,'Runde 7'!E19,'Runde 8'!E19,'Runde 9'!E19,'Runde 10'!E19,'Runde 11'!E19,'Runde 12'!E19,'Runde 13'!E19,'Runde 14'!E19,'Runde 15'!E19,'Runde 16'!E19,'Runde 17'!E19,'Runde 18'!E19,'Runde 19'!E19,'Runde 20'!E19,'Runde 21'!E19,'Runde 22'!E19,'Runde 23'!E19,'Runde 24'!E19,'Runde 25'!E19,'Runde 26'!E19,'Runde 27'!E19,'Runde 28'!E19,'Runde 29'!E19,'Runde 30'!E19)/B3)</f>
        <v>4.5789473684210522</v>
      </c>
    </row>
    <row r="26" spans="1:24" ht="13.5" thickTop="1">
      <c r="U26" s="25">
        <v>15</v>
      </c>
      <c r="V26" s="2">
        <v>8</v>
      </c>
      <c r="W26" s="191">
        <v>4</v>
      </c>
      <c r="X26" s="200">
        <f>IF(B3=0,"",SUM('Runde 1'!E20,'Runde 2'!E20,'Runde 3'!E20,'Runde 4'!E20,'Runde 5'!E20,'Runde 6'!E20,'Runde 7'!E20,'Runde 8'!E20,'Runde 9'!E20,'Runde 10'!E20,'Runde 11'!E20,'Runde 12'!E20,'Runde 13'!E20,'Runde 14'!E20,'Runde 15'!E20,'Runde 16'!E20,'Runde 17'!E20,'Runde 18'!E20,'Runde 19'!E20,'Runde 20'!E20,'Runde 21'!E20,'Runde 22'!E20,'Runde 23'!E20,'Runde 24'!E20,'Runde 25'!E20,'Runde 26'!E20,'Runde 27'!E20,'Runde 28'!E20,'Runde 29'!E20,'Runde 30'!E20)/B3)</f>
        <v>4.3157894736842106</v>
      </c>
    </row>
    <row r="27" spans="1:24" ht="13.5" thickBot="1">
      <c r="A27" s="98" t="s">
        <v>61</v>
      </c>
      <c r="U27" s="25">
        <v>16</v>
      </c>
      <c r="V27" s="2">
        <v>14</v>
      </c>
      <c r="W27" s="191">
        <v>4</v>
      </c>
      <c r="X27" s="209">
        <f>IF(B3=0,"",SUM('Runde 1'!E21,'Runde 2'!E21,'Runde 3'!E21,'Runde 4'!E21,'Runde 5'!E21,'Runde 6'!E21,'Runde 7'!E21,'Runde 8'!E21,'Runde 9'!E21,'Runde 10'!E21,'Runde 11'!E21,'Runde 12'!E21,'Runde 13'!E21,'Runde 14'!E21,'Runde 15'!E21,'Runde 16'!E21,'Runde 17'!E21,'Runde 18'!E21,'Runde 19'!E21,'Runde 20'!E21,'Runde 21'!E21,'Runde 22'!E21,'Runde 23'!E21,'Runde 24'!E21,'Runde 25'!E21,'Runde 26'!E21,'Runde 27'!E21,'Runde 28'!E21,'Runde 29'!E21,'Runde 30'!E21)/B3)</f>
        <v>3.736842105263158</v>
      </c>
    </row>
    <row r="28" spans="1:24" ht="14.25" thickTop="1" thickBot="1">
      <c r="A28" s="94" t="s">
        <v>24</v>
      </c>
      <c r="B28" s="95">
        <f>IF(B3=0,"",SUM('Runde 1'!U25,'Runde 2'!U25,'Runde 3'!U25,'Runde 4'!U25,'Runde 5'!U25,'Runde 6'!U25,'Runde 7'!U25,'Runde 8'!U25,'Runde 9'!U25,'Runde 10'!U25,'Runde 11'!U25,'Runde 12'!U25,'Runde 13'!U25,'Runde 14'!U25,'Runde 15'!U25,'Runde 16'!U25,'Runde 17'!U25,'Runde 18'!U25,'Runde 19'!U25,'Runde 20'!U25,'Runde 21'!U25,'Runde 22'!U25,'Runde 23'!U25,'Runde 24'!U25,'Runde 25'!U25,'Runde 26'!U25,'Runde 27'!U25,'Runde 27'!U25,'Runde 28'!U25,'Runde 29'!U25,'Runde 30'!U25)/B3)</f>
        <v>65.204678362573091</v>
      </c>
      <c r="C28" s="79"/>
      <c r="U28" s="25">
        <v>17</v>
      </c>
      <c r="V28" s="2">
        <v>10</v>
      </c>
      <c r="W28" s="191">
        <v>4</v>
      </c>
      <c r="X28" s="200">
        <f>IF(B3=0,"",SUM('Runde 1'!E22,'Runde 2'!E22,'Runde 3'!E22,'Runde 4'!E22,'Runde 5'!E22,'Runde 6'!E22,'Runde 7'!E22,'Runde 8'!E22,'Runde 9'!E22,'Runde 10'!E22,'Runde 11'!E22,'Runde 12'!E22,'Runde 13'!E22,'Runde 14'!E22,'Runde 15'!E22,'Runde 16'!E22,'Runde 17'!E22,'Runde 18'!E22,'Runde 19'!E22,'Runde 20'!E22,'Runde 21'!E22,'Runde 22'!E22,'Runde 23'!E22,'Runde 24'!E22,'Runde 25'!E22,'Runde 26'!E22,'Runde 27'!E22,'Runde 28'!E22,'Runde 29'!E22,'Runde 30'!E22)/B3)</f>
        <v>4.4210526315789478</v>
      </c>
    </row>
    <row r="29" spans="1:24" ht="14.25" thickTop="1" thickBot="1">
      <c r="A29" s="94" t="s">
        <v>152</v>
      </c>
      <c r="B29" s="177">
        <f>AVERAGEIF('DATA - nix pille'!A24:AD24,'DATA - nix pille'!AE22,'DATA - nix pille'!A24:AD24)</f>
        <v>10.10157967032967</v>
      </c>
      <c r="U29" s="28">
        <v>18</v>
      </c>
      <c r="V29" s="4">
        <v>12</v>
      </c>
      <c r="W29" s="195">
        <v>4</v>
      </c>
      <c r="X29" s="204">
        <f>IF(B3=0,"",SUM('Runde 1'!E23,'Runde 2'!E23,'Runde 3'!E23,'Runde 4'!E23,'Runde 5'!E23,'Runde 6'!E23,'Runde 7'!E23,'Runde 8'!E23,'Runde 9'!E23,'Runde 10'!E23,'Runde 11'!E23,'Runde 12'!E23,'Runde 13'!E23,'Runde 14'!E23,'Runde 15'!E23,'Runde 16'!E23,'Runde 17'!E23,'Runde 18'!E23,'Runde 19'!E23,'Runde 20'!E23,'Runde 21'!E23,'Runde 22'!E23,'Runde 23'!E23,'Runde 24'!E23,'Runde 25'!E23,'Runde 26'!E23,'Runde 27'!E23,'Runde 28'!E23,'Runde 29'!E23,'Runde 30'!E23)/B3)</f>
        <v>4.1578947368421053</v>
      </c>
    </row>
    <row r="30" spans="1:24" ht="14.25" thickTop="1" thickBot="1">
      <c r="A30" s="94" t="s">
        <v>50</v>
      </c>
      <c r="B30" s="95">
        <f>IF(B3=0,"",SUM('Runde 1'!AA25,'Runde 2'!AA25,'Runde 3'!AA25,'Runde 4'!AA25,'Runde 5'!AA25,'Runde 6'!AA25,'Runde 7'!AA25,'Runde 8'!AA25,'Runde 9'!AA25,'Runde 10'!AA25,'Runde 11'!AA25,'Runde 12'!AA25,'Runde 13'!AA25,'Runde 14'!AA25,'Runde 15'!AA25,'Runde 16'!AA25,'Runde 17'!AA25,'Runde 18'!AA25,'Runde 19'!AA25,'Runde 20'!AA25,'Runde 21'!AA25,'Runde 22'!AA25,'Runde 23'!AA25,'Runde 24'!AA25,'Runde 25'!AA25,'Runde 26'!AA25,'Runde 27'!AA25,'Runde 27'!AA25,'Runde 28'!AA25,'Runde 29'!AA25,'Runde 30'!AA25)/B3)</f>
        <v>45.786245917824864</v>
      </c>
      <c r="U30" s="7"/>
      <c r="V30" s="8"/>
      <c r="W30" s="193">
        <f>SUM(W21:W29)</f>
        <v>37</v>
      </c>
      <c r="X30" s="202">
        <f>SUM(X21:X29)</f>
        <v>38.999999999999993</v>
      </c>
    </row>
    <row r="31" spans="1:24" ht="14.25" thickTop="1" thickBot="1">
      <c r="U31" s="6"/>
      <c r="V31" s="9"/>
      <c r="W31" s="196">
        <f>SUM(W30,W20)</f>
        <v>73</v>
      </c>
      <c r="X31" s="205">
        <f>SUM(X30,X20)</f>
        <v>76.84210526315789</v>
      </c>
    </row>
    <row r="32" spans="1:24" ht="14.25" thickTop="1" thickBot="1">
      <c r="A32" s="99" t="s">
        <v>98</v>
      </c>
    </row>
    <row r="33" spans="1:8" ht="14.25" thickTop="1" thickBot="1">
      <c r="A33" s="30" t="s">
        <v>99</v>
      </c>
      <c r="B33" s="161">
        <f>IF(B3=0,"",SUM('Runde 1'!T30,'Runde 2'!T30,'Runde 3'!T30,'Runde 4'!T30,'Runde 5'!T30,'Runde 6'!U30,'Runde 7'!T30,'Runde 8'!T30,'Runde 9'!T30,'Runde 10'!T30,'Runde 11'!T30,'Runde 12'!T30,'Runde 13'!T30,'Runde 14'!T30,'Runde 15'!T30,'Runde 16'!T30,'Runde 17'!T30,'Runde 18'!T30,'Runde 19'!T30,'Runde 20'!T30,'Runde 21'!T30,'Runde 22'!T30,'Runde 23'!T30,'Runde 24'!T30,'Runde 25'!T30,'Runde 26'!T30,'Runde 27'!T30,'Runde 27'!T30,'Runde 28'!T30,'Runde 29'!T30,'Runde 30'!T30)/B3)</f>
        <v>3.1754385964912273</v>
      </c>
    </row>
    <row r="34" spans="1:8" ht="14.25" thickTop="1" thickBot="1">
      <c r="A34" s="30" t="s">
        <v>100</v>
      </c>
      <c r="B34" s="161">
        <f>IF(B3=0,"",SUM('Runde 1'!T31,'Runde 2'!T31,'Runde 3'!T31,'Runde 4'!T31,'Runde 5'!T31,'Runde 6'!U31,'Runde 7'!T31,'Runde 8'!T31,'Runde 9'!T31,'Runde 10'!T31,'Runde 11'!T31,'Runde 12'!T31,'Runde 13'!T31,'Runde 14'!T31,'Runde 15'!T31,'Runde 16'!T31,'Runde 17'!T31,'Runde 18'!T31,'Runde 19'!T31,'Runde 20'!T31,'Runde 21'!T31,'Runde 22'!T31,'Runde 23'!T31,'Runde 24'!T31,'Runde 25'!T31,'Runde 26'!T31,'Runde 27'!T31,'Runde 27'!T31,'Runde 28'!T31,'Runde 29'!T31,'Runde 30'!T31)/B3)</f>
        <v>4.2440191387559807</v>
      </c>
    </row>
    <row r="35" spans="1:8" ht="14.25" thickTop="1" thickBot="1">
      <c r="A35" s="30" t="s">
        <v>101</v>
      </c>
      <c r="B35" s="161">
        <f>IF(B3=0,"",SUM('Runde 1'!T32,'Runde 2'!T32,'Runde 3'!T32,'Runde 4'!T32,'Runde 5'!T32,'Runde 6'!U32,'Runde 7'!T32,'Runde 8'!T32,'Runde 9'!T32,'Runde 10'!T32,'Runde 11'!T32,'Runde 12'!T32,'Runde 13'!T32,'Runde 14'!T32,'Runde 15'!T32,'Runde 16'!T32,'Runde 17'!T32,'Runde 18'!T32,'Runde 19'!T32,'Runde 20'!T32,'Runde 21'!T32,'Runde 22'!T32,'Runde 23'!T32,'Runde 24'!T32,'Runde 25'!T32,'Runde 26'!T32,'Runde 27'!T32,'Runde 27'!T32,'Runde 28'!T32,'Runde 29'!T32,'Runde 30'!T32)/B3)</f>
        <v>5.1578947368421053</v>
      </c>
    </row>
    <row r="36" spans="1:8" ht="14.25" thickTop="1" thickBot="1">
      <c r="A36" s="87" t="s">
        <v>104</v>
      </c>
      <c r="B36" s="162">
        <f>IF(B3=0,"",SUM('Runde 1'!T34,'Runde 2'!T34,'Runde 3'!T34,'Runde 4'!T34,'Runde 5'!T34,'Runde 6'!U34,'Runde 7'!T34,'Runde 8'!T34,'Runde 9'!T34,'Runde 10'!T34,'Runde 11'!T34,'Runde 12'!T34,'Runde 13'!T34,'Runde 14'!T34,'Runde 15'!T34,'Runde 16'!T34,'Runde 17'!T34,'Runde 18'!T34,'Runde 19'!T34,'Runde 20'!T34,'Runde 21'!T34,'Runde 22'!T34,'Runde 23'!T34,'Runde 24'!T34,'Runde 25'!T34,'Runde 26'!T34,'Runde 27'!T34,'Runde 27'!T34,'Runde 28'!T34,'Runde 29'!T34,'Runde 30'!T34)/B3)</f>
        <v>1.263157894736842</v>
      </c>
    </row>
    <row r="37" spans="1:8" ht="14.25" thickTop="1" thickBot="1">
      <c r="A37" s="87" t="s">
        <v>105</v>
      </c>
      <c r="B37" s="163">
        <f>IF(B3=0,"",SUM('Runde 1'!T35,'Runde 2'!T35,'Runde 3'!T35,'Runde 4'!T35,'Runde 5'!T35,'Runde 6'!U35,'Runde 7'!T35,'Runde 8'!T35,'Runde 9'!T35,'Runde 10'!T35,'Runde 11'!T35,'Runde 12'!T35,'Runde 13'!T35,'Runde 14'!T35,'Runde 15'!T35,'Runde 16'!T35,'Runde 17'!T35,'Runde 18'!T35,'Runde 19'!T35,'Runde 20'!T35,'Runde 21'!T35,'Runde 22'!T35,'Runde 23'!T35,'Runde 24'!T35,'Runde 25'!T35,'Runde 26'!T35,'Runde 27'!T35,'Runde 27'!T35,'Runde 28'!T35,'Runde 29'!T35,'Runde 30'!T35)/B3)</f>
        <v>0.68421052631578949</v>
      </c>
    </row>
    <row r="38" spans="1:8" ht="13.5" thickTop="1"/>
    <row r="40" spans="1:8" ht="15.75" thickBot="1">
      <c r="A40" s="155" t="s">
        <v>115</v>
      </c>
      <c r="D40" s="98" t="s">
        <v>179</v>
      </c>
      <c r="G40" s="98" t="s">
        <v>180</v>
      </c>
    </row>
    <row r="41" spans="1:8" ht="14.25" thickTop="1" thickBot="1">
      <c r="A41" s="156" t="s">
        <v>116</v>
      </c>
      <c r="B41" s="156" t="s">
        <v>109</v>
      </c>
      <c r="D41" s="156" t="s">
        <v>109</v>
      </c>
      <c r="E41" s="158" t="s">
        <v>135</v>
      </c>
      <c r="G41" s="158" t="s">
        <v>181</v>
      </c>
      <c r="H41" s="158">
        <f>IF(B3=0,"",'DATA - nix pille'!C34/B3)</f>
        <v>0.89473684210526316</v>
      </c>
    </row>
    <row r="42" spans="1:8" ht="14.25" thickTop="1" thickBot="1">
      <c r="A42" s="158" t="s">
        <v>129</v>
      </c>
      <c r="B42" s="206">
        <f>IF(B3=0,"",AVERAGE('Runde 1'!Y30,'Runde 2'!Y30,'Runde 3'!Y30,'Runde 4'!Y30,'Runde 5'!Y30,'Runde 6'!Y30,'Runde 7'!Y30,'Runde 8'!Y30,'Runde 9'!Y30,'Runde 10'!Y30,'Runde 11'!Y30,'Runde 12'!Y30,'Runde 13'!Y30,'Runde 14'!Y30,'Runde 15'!Y30,'Runde 16'!Y30,'Runde 17'!Y30,'Runde 18'!Y30,'Runde 19'!Y30,'Runde 20'!Y30,'Runde 21'!Y30,'Runde 22'!Y30,'Runde 23'!Y30,'Runde 24'!Y30,'Runde 25'!Y30,'Runde 26'!Y30,'Runde 27'!Y30,'Runde 27'!Y30,'Runde 28'!Y30,'Runde 29'!Y30,'Runde 30'!Y30))</f>
        <v>3.7681818181818185</v>
      </c>
      <c r="D42" s="158" t="s">
        <v>140</v>
      </c>
      <c r="E42" s="167">
        <f>IF(B3=0,"",AVERAGE('Runde 1'!Z39,'Runde 2'!Z39,'Runde 3'!Z39,'Runde 4'!Z39,'Runde 5'!Z39,'Runde 6'!Z39,'Runde 7'!Z39,'Runde 8'!Z39,'Runde 9'!Z39,'Runde 10'!Z39,'Runde 11'!Z39,'Runde 12'!Z39,'Runde 13'!Z39,'Runde 14'!Z39,'Runde 15'!Z39,'Runde 16'!Z39,'Runde 17'!Z39,'Runde 18'!Z39,'Runde 19'!Z39,'Runde 20'!Z39,'Runde 21'!Z39,'Runde 22'!Z39,'Runde 23'!Z39,'Runde 24'!Z39,'Runde 25'!Z39,'Runde 26'!Z39,'Runde 27'!Z39,'Runde 27'!Z39,'Runde 28'!Z39,'Runde 29'!Z39,'Runde 30'!Z39))</f>
        <v>100</v>
      </c>
      <c r="G42" s="158" t="s">
        <v>182</v>
      </c>
      <c r="H42" s="207">
        <f>IF(B3=0,"",('DATA - nix pille'!C35/'DATA - nix pille'!C34))</f>
        <v>0.35294117647058826</v>
      </c>
    </row>
    <row r="43" spans="1:8" ht="14.25" thickTop="1" thickBot="1">
      <c r="A43" s="158" t="s">
        <v>130</v>
      </c>
      <c r="B43" s="206">
        <f>IF(B3=0,"",AVERAGE('Runde 1'!Y31,'Runde 2'!Y31,'Runde 3'!Y31,'Runde 4'!Y31,'Runde 5'!Y31,'Runde 6'!Y31,'Runde 7'!Y31,'Runde 8'!Y31,'Runde 9'!Y31,'Runde 10'!Y31,'Runde 11'!Y31,'Runde 12'!Y31,'Runde 13'!Y31,'Runde 14'!Y31,'Runde 15'!Y31,'Runde 16'!Y31,'Runde 17'!Y31,'Runde 18'!Y31,'Runde 19'!Y31,'Runde 20'!Y31,'Runde 21'!Y31,'Runde 22'!Y31,'Runde 23'!Y31,'Runde 24'!Y31,'Runde 25'!Y31,'Runde 26'!Y31,'Runde 27'!Y31,'Runde 27'!Y31,'Runde 28'!Y31,'Runde 29'!Y31,'Runde 30'!Y31))</f>
        <v>4.3416666666666668</v>
      </c>
      <c r="D43" s="156" t="s">
        <v>125</v>
      </c>
      <c r="E43" s="186">
        <f>IF(B3=0,"",AVERAGE('Runde 1'!Z40,'Runde 2'!Z40,'Runde 3'!Z40,'Runde 4'!Z40,'Runde 5'!Z40,'Runde 6'!Z40,'Runde 7'!Z40,'Runde 8'!Z40,'Runde 9'!Z40,'Runde 10'!Z40,'Runde 11'!Z40,'Runde 12'!Z40,'Runde 13'!Z40,'Runde 14'!Z40,'Runde 15'!Z40,'Runde 16'!Z40,'Runde 17'!Z40,'Runde 18'!Z40,'Runde 19'!Z40,'Runde 20'!Z40,'Runde 21'!Z40,'Runde 22'!Z40,'Runde 23'!Z40,'Runde 24'!Z40,'Runde 25'!Z40,'Runde 26'!Z40,'Runde 27'!Z40,'Runde 27'!Z40,'Runde 28'!Z40,'Runde 29'!Z40,'Runde 30'!Z40))</f>
        <v>62.5</v>
      </c>
    </row>
    <row r="44" spans="1:8" ht="14.25" thickTop="1" thickBot="1">
      <c r="A44" s="158" t="s">
        <v>132</v>
      </c>
      <c r="B44" s="206">
        <f>IF(B3=0,"",AVERAGE('Runde 1'!Y32,'Runde 2'!Y32,'Runde 3'!Y32,'Runde 4'!Y32,'Runde 5'!Y32,'Runde 6'!Y32,'Runde 7'!Y32,'Runde 8'!Y32,'Runde 9'!Y32,'Runde 10'!Y32,'Runde 11'!Y32,'Runde 12'!Y32,'Runde 13'!Y32,'Runde 14'!Y32,'Runde 15'!Y32,'Runde 16'!Y32,'Runde 17'!Y32,'Runde 18'!Y32,'Runde 19'!Y32,'Runde 20'!Y32,'Runde 21'!Y32,'Runde 22'!Y32,'Runde 23'!Y32,'Runde 24'!Y32,'Runde 25'!Y32,'Runde 26'!Y32,'Runde 27'!Y32,'Runde 27'!Y32,'Runde 28'!Y32,'Runde 29'!Y32,'Runde 30'!Y32))</f>
        <v>6.4166666666666661</v>
      </c>
      <c r="D44" s="156" t="s">
        <v>126</v>
      </c>
      <c r="E44" s="186">
        <f>IF(B3=0,"",AVERAGE('Runde 1'!Z41,'Runde 2'!Z41,'Runde 3'!Z41,'Runde 4'!Z41,'Runde 5'!Z41,'Runde 6'!Z41,'Runde 7'!Z41,'Runde 8'!Z41,'Runde 9'!Z41,'Runde 10'!Z41,'Runde 11'!Z41,'Runde 12'!Z41,'Runde 13'!Z41,'Runde 14'!Z41,'Runde 15'!Z41,'Runde 16'!Z41,'Runde 17'!Z41,'Runde 18'!Z41,'Runde 19'!Z41,'Runde 20'!Z41,'Runde 21'!Z41,'Runde 22'!Z41,'Runde 23'!Z41,'Runde 24'!Z41,'Runde 25'!Z41,'Runde 26'!Z41,'Runde 27'!Z41,'Runde 27'!Z41,'Runde 28'!Z41,'Runde 29'!Z41,'Runde 30'!Z41))</f>
        <v>54.242424242424242</v>
      </c>
    </row>
    <row r="45" spans="1:8" ht="14.25" thickTop="1" thickBot="1">
      <c r="A45" s="158" t="s">
        <v>131</v>
      </c>
      <c r="B45" s="206">
        <f>IF(B3=0,"",AVERAGE('Runde 1'!Y33,'Runde 2'!Y33,'Runde 3'!Y33,'Runde 4'!Y33,'Runde 5'!Y33,'Runde 6'!Y33,'Runde 7'!Y33,'Runde 8'!Y33,'Runde 9'!Y33,'Runde 10'!Y33,'Runde 11'!Y33,'Runde 12'!Y33,'Runde 13'!Y33,'Runde 14'!Y33,'Runde 15'!Y33,'Runde 16'!Y33,'Runde 17'!Y33,'Runde 18'!Y33,'Runde 19'!Y33,'Runde 20'!Y33,'Runde 21'!Y33,'Runde 22'!Y33,'Runde 23'!Y33,'Runde 24'!Y33,'Runde 25'!Y33,'Runde 26'!Y33,'Runde 27'!Y33,'Runde 27'!Y33,'Runde 28'!Y33,'Runde 29'!Y33,'Runde 30'!Y33))</f>
        <v>6.527976190476191</v>
      </c>
      <c r="D45" s="156" t="s">
        <v>127</v>
      </c>
      <c r="E45" s="186">
        <f>IF(B3=0,"",AVERAGE('Runde 1'!Z42,'Runde 2'!Z42,'Runde 3'!Z42,'Runde 4'!Z42,'Runde 5'!Z42,'Runde 6'!Z42,'Runde 7'!Z42,'Runde 8'!Z42,'Runde 9'!Z42,'Runde 10'!Z42,'Runde 11'!Z42,'Runde 12'!Z42,'Runde 13'!Z42,'Runde 14'!Z42,'Runde 15'!Z42,'Runde 16'!Z42,'Runde 17'!Z42,'Runde 18'!Z42,'Runde 19'!Z42,'Runde 20'!Z42,'Runde 21'!Z42,'Runde 22'!Z42,'Runde 23'!Z42,'Runde 24'!Z42,'Runde 25'!Z42,'Runde 26'!Z42,'Runde 27'!Z42,'Runde 27'!Z42,'Runde 28'!Z42,'Runde 29'!Z42,'Runde 30'!Z42))</f>
        <v>13.333333333333332</v>
      </c>
    </row>
    <row r="46" spans="1:8" ht="14.25" thickTop="1" thickBot="1">
      <c r="A46" s="158" t="s">
        <v>133</v>
      </c>
      <c r="B46" s="206">
        <f>IF(B3=0,"",AVERAGE('Runde 1'!Y34,'Runde 2'!Y34,'Runde 3'!Y34,'Runde 4'!Y34,'Runde 5'!Y34,'Runde 6'!Y34,'Runde 7'!Y34,'Runde 8'!Y34,'Runde 9'!Y34,'Runde 10'!Y34,'Runde 11'!Y34,'Runde 12'!Y34,'Runde 13'!Y34,'Runde 14'!Y34,'Runde 15'!Y34,'Runde 16'!Y34,'Runde 17'!Y34,'Runde 18'!Y34,'Runde 19'!Y34,'Runde 20'!Y34,'Runde 21'!Y34,'Runde 22'!Y34,'Runde 23'!Y34,'Runde 24'!Y34,'Runde 25'!Y34,'Runde 26'!Y34,'Runde 27'!Y34,'Runde 27'!Y34,'Runde 28'!Y34,'Runde 29'!Y34,'Runde 30'!Y34))</f>
        <v>4.594444444444445</v>
      </c>
      <c r="D46" s="156" t="s">
        <v>128</v>
      </c>
      <c r="E46" s="186">
        <f>IF(B3=0,"",AVERAGE('Runde 1'!Z43,'Runde 2'!Z43,'Runde 3'!Z43,'Runde 4'!Z43,'Runde 5'!Z43,'Runde 6'!Z43,'Runde 7'!Z43,'Runde 8'!Z43,'Runde 9'!Z43,'Runde 10'!Z43,'Runde 11'!Z43,'Runde 12'!Z43,'Runde 13'!Z43,'Runde 14'!Z43,'Runde 15'!Z43,'Runde 16'!Z43,'Runde 17'!Z43,'Runde 18'!Z43,'Runde 19'!Z43,'Runde 20'!Z43,'Runde 21'!Z43,'Runde 22'!Z43,'Runde 23'!Z43,'Runde 24'!Z43,'Runde 25'!Z43,'Runde 26'!Z43,'Runde 27'!Z43,'Runde 27'!Z43,'Runde 28'!Z43,'Runde 29'!Z43,'Runde 30'!Z43))</f>
        <v>7.3076923076923075</v>
      </c>
    </row>
    <row r="47" spans="1:8" ht="14.25" thickTop="1" thickBot="1">
      <c r="A47" s="158" t="s">
        <v>134</v>
      </c>
      <c r="B47" s="206">
        <f>IF(B3=0,"",AVERAGE('Runde 1'!Y35,'Runde 2'!Y35,'Runde 3'!Y35,'Runde 4'!Y35,'Runde 5'!Y35,'Runde 6'!Y35,'Runde 7'!Y35,'Runde 8'!Y35,'Runde 9'!Y35,'Runde 10'!Y35,'Runde 11'!Y35,'Runde 12'!Y35,'Runde 13'!Y35,'Runde 14'!Y35,'Runde 15'!Y35,'Runde 16'!Y35,'Runde 17'!Y35,'Runde 18'!Y35,'Runde 19'!Y35,'Runde 20'!Y35,'Runde 21'!Y35,'Runde 22'!Y35,'Runde 23'!Y35,'Runde 24'!Y35,'Runde 25'!Y35,'Runde 26'!Y35,'Runde 27'!Y35,'Runde 27'!Y35,'Runde 28'!Y35,'Runde 29'!Y35,'Runde 30'!Y35))</f>
        <v>8.5</v>
      </c>
      <c r="D47" s="158" t="s">
        <v>137</v>
      </c>
      <c r="E47" s="186">
        <f>IF(B3=0,"",AVERAGE('Runde 1'!Z44,'Runde 2'!Z44,'Runde 3'!Z44,'Runde 4'!Z44,'Runde 5'!Z44,'Runde 6'!Z44,'Runde 7'!Z44,'Runde 8'!Z44,'Runde 9'!Z44,'Runde 10'!Z44,'Runde 11'!Z44,'Runde 12'!Z44,'Runde 13'!Z44,'Runde 14'!Z44,'Runde 15'!Z44,'Runde 16'!Z44,'Runde 17'!Z44,'Runde 18'!Z44,'Runde 19'!Z44,'Runde 20'!Z44,'Runde 21'!Z44,'Runde 22'!Z44,'Runde 23'!Z44,'Runde 24'!Z44,'Runde 25'!Z44,'Runde 26'!Z44,'Runde 27'!Z44,'Runde 27'!Z44,'Runde 28'!Z44,'Runde 29'!Z44,'Runde 30'!Z44))</f>
        <v>11.041666666666666</v>
      </c>
    </row>
    <row r="48" spans="1:8" ht="13.5" thickTop="1"/>
  </sheetData>
  <sheetProtection selectLockedCells="1" selectUnlockedCells="1"/>
  <phoneticPr fontId="0" type="noConversion"/>
  <pageMargins left="0.75" right="0.75" top="1" bottom="1" header="0.5" footer="0.5"/>
  <pageSetup paperSize="9" orientation="portrait" horizontalDpi="4294967293" r:id="rId1"/>
  <headerFooter alignWithMargins="0"/>
  <drawing r:id="rId2"/>
</worksheet>
</file>

<file path=xl/worksheets/sheet10.xml><?xml version="1.0" encoding="utf-8"?>
<worksheet xmlns="http://schemas.openxmlformats.org/spreadsheetml/2006/main" xmlns:r="http://schemas.openxmlformats.org/officeDocument/2006/relationships">
  <sheetPr codeName="Sheet7"/>
  <dimension ref="A1:AC45"/>
  <sheetViews>
    <sheetView workbookViewId="0">
      <selection activeCell="AA25" sqref="AA25"/>
    </sheetView>
  </sheetViews>
  <sheetFormatPr defaultRowHeight="12.75"/>
  <cols>
    <col min="1" max="1" width="4.85546875" customWidth="1"/>
    <col min="2" max="2" width="7.140625" customWidth="1"/>
    <col min="3" max="3" width="3.85546875" bestFit="1" customWidth="1"/>
    <col min="4" max="4" width="7.140625" bestFit="1" customWidth="1"/>
    <col min="5" max="5" width="5.85546875" bestFit="1" customWidth="1"/>
    <col min="6" max="6" width="7.28515625" customWidth="1"/>
    <col min="7" max="8" width="6.85546875" customWidth="1"/>
    <col min="9" max="9" width="8" customWidth="1"/>
    <col min="10" max="10" width="8.5703125" customWidth="1"/>
    <col min="12" max="12" width="7.42578125" bestFit="1" customWidth="1"/>
    <col min="13" max="13" width="10.140625" bestFit="1" customWidth="1"/>
    <col min="15" max="15" width="5.5703125" bestFit="1" customWidth="1"/>
    <col min="16" max="16" width="6.85546875" customWidth="1"/>
    <col min="17" max="17" width="6.28515625" customWidth="1"/>
    <col min="18" max="18" width="14" customWidth="1"/>
    <col min="19" max="19" width="15.5703125" customWidth="1"/>
    <col min="23" max="23" width="10.85546875" customWidth="1"/>
    <col min="24" max="24" width="7.85546875" customWidth="1"/>
    <col min="25" max="25" width="8.140625" customWidth="1"/>
    <col min="26" max="26" width="6.5703125" bestFit="1" customWidth="1"/>
    <col min="27" max="28" width="8.140625" bestFit="1" customWidth="1"/>
    <col min="29" max="29" width="19.7109375" bestFit="1" customWidth="1"/>
  </cols>
  <sheetData>
    <row r="1" spans="1:29" ht="18">
      <c r="A1" s="46" t="s">
        <v>107</v>
      </c>
      <c r="B1" s="45"/>
      <c r="C1" s="45"/>
      <c r="D1" s="45"/>
      <c r="E1" s="45"/>
      <c r="F1" s="45"/>
      <c r="J1" s="47" t="str">
        <f>IF(E25="0","0","1")</f>
        <v>1</v>
      </c>
      <c r="L1" s="45" t="s">
        <v>46</v>
      </c>
      <c r="M1" s="100">
        <v>39938</v>
      </c>
      <c r="O1" s="85" t="s">
        <v>75</v>
      </c>
      <c r="Q1" s="117">
        <v>4.7</v>
      </c>
      <c r="R1" s="152"/>
      <c r="T1" s="85" t="s">
        <v>76</v>
      </c>
      <c r="V1" s="117">
        <v>5</v>
      </c>
      <c r="X1" t="s">
        <v>154</v>
      </c>
    </row>
    <row r="2" spans="1:29" ht="13.5" thickBot="1"/>
    <row r="3" spans="1:29" ht="14.25" thickTop="1" thickBot="1">
      <c r="A3" s="12"/>
      <c r="B3" s="13"/>
      <c r="C3" s="13"/>
      <c r="D3" s="13"/>
      <c r="E3" s="13"/>
      <c r="F3" s="116"/>
      <c r="G3" s="12"/>
      <c r="H3" s="16" t="s">
        <v>22</v>
      </c>
      <c r="I3" s="13"/>
      <c r="J3" s="12"/>
      <c r="K3" s="146" t="s">
        <v>17</v>
      </c>
      <c r="L3" s="13"/>
      <c r="M3" s="12"/>
      <c r="N3" s="16" t="s">
        <v>12</v>
      </c>
      <c r="O3" s="29"/>
      <c r="P3" s="14"/>
      <c r="Q3" s="14"/>
      <c r="R3" s="151" t="s">
        <v>112</v>
      </c>
      <c r="S3" s="29"/>
      <c r="T3" s="13"/>
      <c r="U3" s="14"/>
      <c r="V3" s="86"/>
      <c r="W3" s="86"/>
      <c r="X3" s="86"/>
      <c r="Y3" s="86"/>
      <c r="Z3" s="86"/>
      <c r="AA3" s="86"/>
      <c r="AB3" s="86"/>
      <c r="AC3" s="86"/>
    </row>
    <row r="4" spans="1:29" ht="14.25" thickTop="1" thickBot="1">
      <c r="A4" s="15" t="s">
        <v>0</v>
      </c>
      <c r="B4" s="10" t="s">
        <v>1</v>
      </c>
      <c r="C4" s="10" t="s">
        <v>3</v>
      </c>
      <c r="D4" s="17" t="s">
        <v>4</v>
      </c>
      <c r="E4" s="30" t="s">
        <v>8</v>
      </c>
      <c r="F4" s="30" t="s">
        <v>74</v>
      </c>
      <c r="G4" s="37" t="s">
        <v>19</v>
      </c>
      <c r="H4" s="17" t="s">
        <v>20</v>
      </c>
      <c r="I4" s="38" t="s">
        <v>21</v>
      </c>
      <c r="J4" s="18" t="s">
        <v>14</v>
      </c>
      <c r="K4" s="19" t="s">
        <v>15</v>
      </c>
      <c r="L4" s="19" t="s">
        <v>16</v>
      </c>
      <c r="M4" s="18" t="s">
        <v>9</v>
      </c>
      <c r="N4" s="19" t="s">
        <v>10</v>
      </c>
      <c r="O4" s="20" t="s">
        <v>11</v>
      </c>
      <c r="P4" s="29" t="s">
        <v>13</v>
      </c>
      <c r="Q4" s="29" t="s">
        <v>23</v>
      </c>
      <c r="R4" s="29" t="s">
        <v>113</v>
      </c>
      <c r="S4" s="87" t="s">
        <v>114</v>
      </c>
      <c r="T4" s="30" t="s">
        <v>18</v>
      </c>
      <c r="U4" s="29" t="s">
        <v>24</v>
      </c>
      <c r="V4" s="87" t="s">
        <v>49</v>
      </c>
      <c r="W4" s="87" t="s">
        <v>79</v>
      </c>
      <c r="X4" s="87" t="s">
        <v>51</v>
      </c>
      <c r="Y4" s="87" t="s">
        <v>52</v>
      </c>
      <c r="Z4" s="87" t="s">
        <v>53</v>
      </c>
      <c r="AA4" s="87" t="s">
        <v>48</v>
      </c>
      <c r="AB4" s="87" t="s">
        <v>81</v>
      </c>
      <c r="AC4" s="87" t="s">
        <v>57</v>
      </c>
    </row>
    <row r="5" spans="1:29" ht="13.5" thickTop="1">
      <c r="A5" s="24">
        <v>1</v>
      </c>
      <c r="B5" s="3">
        <v>313</v>
      </c>
      <c r="C5" s="3">
        <v>4</v>
      </c>
      <c r="D5" s="39">
        <v>11</v>
      </c>
      <c r="E5" s="48">
        <v>4</v>
      </c>
      <c r="F5" s="90">
        <v>4</v>
      </c>
      <c r="G5" s="48">
        <v>1</v>
      </c>
      <c r="H5" s="49"/>
      <c r="I5" s="50"/>
      <c r="J5" s="51"/>
      <c r="K5" s="52"/>
      <c r="L5" s="53">
        <v>1</v>
      </c>
      <c r="M5" s="54"/>
      <c r="N5" s="52"/>
      <c r="O5" s="53"/>
      <c r="P5" s="90">
        <v>2</v>
      </c>
      <c r="Q5" s="68">
        <v>1</v>
      </c>
      <c r="R5" s="54">
        <v>58</v>
      </c>
      <c r="S5" s="54">
        <v>6</v>
      </c>
      <c r="T5" s="125"/>
      <c r="U5" s="124"/>
      <c r="V5" s="124">
        <f t="shared" ref="V5:V13" si="0">IF(Q5=0,"",P5)</f>
        <v>2</v>
      </c>
      <c r="W5" s="124"/>
      <c r="X5" s="124"/>
      <c r="Y5" s="124"/>
      <c r="Z5" s="124"/>
      <c r="AA5" s="124" t="str">
        <f t="shared" ref="AA5:AA13" si="1">IF(AND(Q5="",P5=1),1,"")</f>
        <v/>
      </c>
      <c r="AB5" s="124"/>
      <c r="AC5" s="125">
        <f t="shared" ref="AC5:AC13" si="2">IF(AND(G5=""),"",SUM(K5))</f>
        <v>0</v>
      </c>
    </row>
    <row r="6" spans="1:29">
      <c r="A6" s="25">
        <v>2</v>
      </c>
      <c r="B6" s="2">
        <v>340</v>
      </c>
      <c r="C6" s="2">
        <v>4</v>
      </c>
      <c r="D6" s="40">
        <v>5</v>
      </c>
      <c r="E6" s="56">
        <v>4</v>
      </c>
      <c r="F6" s="55">
        <v>3</v>
      </c>
      <c r="G6" s="56">
        <v>1</v>
      </c>
      <c r="H6" s="57"/>
      <c r="I6" s="58"/>
      <c r="J6" s="59"/>
      <c r="K6" s="57">
        <v>1</v>
      </c>
      <c r="L6" s="60"/>
      <c r="M6" s="61"/>
      <c r="N6" s="57"/>
      <c r="O6" s="60"/>
      <c r="P6" s="55">
        <v>1</v>
      </c>
      <c r="Q6" s="58"/>
      <c r="R6" s="61"/>
      <c r="S6" s="61"/>
      <c r="T6" s="121"/>
      <c r="U6" s="126"/>
      <c r="V6" s="124" t="str">
        <f t="shared" si="0"/>
        <v/>
      </c>
      <c r="W6" s="126"/>
      <c r="X6" s="126"/>
      <c r="Y6" s="126"/>
      <c r="Z6" s="126"/>
      <c r="AA6" s="124">
        <f t="shared" si="1"/>
        <v>1</v>
      </c>
      <c r="AB6" s="126"/>
      <c r="AC6" s="121">
        <f t="shared" si="2"/>
        <v>1</v>
      </c>
    </row>
    <row r="7" spans="1:29">
      <c r="A7" s="25">
        <v>3</v>
      </c>
      <c r="B7" s="2">
        <v>143</v>
      </c>
      <c r="C7" s="2">
        <v>3</v>
      </c>
      <c r="D7" s="40">
        <v>15</v>
      </c>
      <c r="E7" s="56">
        <v>3</v>
      </c>
      <c r="F7" s="55">
        <v>3</v>
      </c>
      <c r="G7" s="56"/>
      <c r="H7" s="57"/>
      <c r="I7" s="58"/>
      <c r="J7" s="59"/>
      <c r="K7" s="57"/>
      <c r="L7" s="60"/>
      <c r="M7" s="61"/>
      <c r="N7" s="57"/>
      <c r="O7" s="60"/>
      <c r="P7" s="55">
        <v>2</v>
      </c>
      <c r="Q7" s="58">
        <v>1</v>
      </c>
      <c r="R7" s="61">
        <v>141</v>
      </c>
      <c r="S7" s="61">
        <v>5</v>
      </c>
      <c r="T7" s="121"/>
      <c r="U7" s="126"/>
      <c r="V7" s="124">
        <f t="shared" si="0"/>
        <v>2</v>
      </c>
      <c r="W7" s="126"/>
      <c r="X7" s="126"/>
      <c r="Y7" s="126"/>
      <c r="Z7" s="126"/>
      <c r="AA7" s="124" t="str">
        <f t="shared" si="1"/>
        <v/>
      </c>
      <c r="AB7" s="126"/>
      <c r="AC7" s="121" t="str">
        <f t="shared" si="2"/>
        <v/>
      </c>
    </row>
    <row r="8" spans="1:29">
      <c r="A8" s="25">
        <v>4</v>
      </c>
      <c r="B8" s="2">
        <v>335</v>
      </c>
      <c r="C8" s="2">
        <v>4</v>
      </c>
      <c r="D8" s="40">
        <v>13</v>
      </c>
      <c r="E8" s="168">
        <v>5</v>
      </c>
      <c r="F8" s="55">
        <v>5</v>
      </c>
      <c r="G8" s="56"/>
      <c r="H8" s="57"/>
      <c r="I8" s="58">
        <v>1</v>
      </c>
      <c r="J8" s="59"/>
      <c r="K8" s="57">
        <v>1</v>
      </c>
      <c r="L8" s="60"/>
      <c r="M8" s="61"/>
      <c r="N8" s="57"/>
      <c r="O8" s="60"/>
      <c r="P8" s="55">
        <v>2</v>
      </c>
      <c r="Q8" s="58"/>
      <c r="R8" s="61"/>
      <c r="S8" s="61"/>
      <c r="T8" s="121"/>
      <c r="U8" s="126"/>
      <c r="V8" s="124" t="str">
        <f t="shared" si="0"/>
        <v/>
      </c>
      <c r="W8" s="126"/>
      <c r="X8" s="126"/>
      <c r="Y8" s="126"/>
      <c r="Z8" s="126"/>
      <c r="AA8" s="124" t="str">
        <f t="shared" si="1"/>
        <v/>
      </c>
      <c r="AB8" s="126"/>
      <c r="AC8" s="121" t="str">
        <f t="shared" si="2"/>
        <v/>
      </c>
    </row>
    <row r="9" spans="1:29">
      <c r="A9" s="25">
        <v>5</v>
      </c>
      <c r="B9" s="2">
        <v>443</v>
      </c>
      <c r="C9" s="2">
        <v>5</v>
      </c>
      <c r="D9" s="40">
        <v>3</v>
      </c>
      <c r="E9" s="137">
        <v>4</v>
      </c>
      <c r="F9" s="55">
        <v>3</v>
      </c>
      <c r="G9" s="56">
        <v>1</v>
      </c>
      <c r="H9" s="57"/>
      <c r="I9" s="58"/>
      <c r="J9" s="59"/>
      <c r="K9" s="57">
        <v>1</v>
      </c>
      <c r="L9" s="60"/>
      <c r="M9" s="61"/>
      <c r="N9" s="57"/>
      <c r="O9" s="60"/>
      <c r="P9" s="55">
        <v>2</v>
      </c>
      <c r="Q9" s="58">
        <v>1</v>
      </c>
      <c r="R9" s="61">
        <v>155</v>
      </c>
      <c r="S9" s="61">
        <v>3</v>
      </c>
      <c r="T9" s="121"/>
      <c r="U9" s="126"/>
      <c r="V9" s="124">
        <f t="shared" si="0"/>
        <v>2</v>
      </c>
      <c r="W9" s="126"/>
      <c r="X9" s="126"/>
      <c r="Y9" s="126"/>
      <c r="Z9" s="126"/>
      <c r="AA9" s="124" t="str">
        <f t="shared" si="1"/>
        <v/>
      </c>
      <c r="AB9" s="126"/>
      <c r="AC9" s="121">
        <f t="shared" si="2"/>
        <v>1</v>
      </c>
    </row>
    <row r="10" spans="1:29">
      <c r="A10" s="25">
        <v>6</v>
      </c>
      <c r="B10" s="2">
        <v>319</v>
      </c>
      <c r="C10" s="2">
        <v>4</v>
      </c>
      <c r="D10" s="40">
        <v>9</v>
      </c>
      <c r="E10" s="168">
        <v>5</v>
      </c>
      <c r="F10" s="55">
        <v>5</v>
      </c>
      <c r="G10" s="56">
        <v>1</v>
      </c>
      <c r="H10" s="57"/>
      <c r="I10" s="58"/>
      <c r="J10" s="59"/>
      <c r="K10" s="57"/>
      <c r="L10" s="60">
        <v>1</v>
      </c>
      <c r="M10" s="61">
        <v>1</v>
      </c>
      <c r="N10" s="57"/>
      <c r="O10" s="60"/>
      <c r="P10" s="55">
        <v>3</v>
      </c>
      <c r="Q10" s="58">
        <v>1</v>
      </c>
      <c r="R10" s="61">
        <v>136</v>
      </c>
      <c r="S10" s="61">
        <v>8</v>
      </c>
      <c r="T10" s="121"/>
      <c r="U10" s="126"/>
      <c r="V10" s="124">
        <f t="shared" si="0"/>
        <v>3</v>
      </c>
      <c r="W10" s="126"/>
      <c r="X10" s="126"/>
      <c r="Y10" s="126"/>
      <c r="Z10" s="126"/>
      <c r="AA10" s="124" t="str">
        <f t="shared" si="1"/>
        <v/>
      </c>
      <c r="AB10" s="126"/>
      <c r="AC10" s="121">
        <f t="shared" si="2"/>
        <v>0</v>
      </c>
    </row>
    <row r="11" spans="1:29">
      <c r="A11" s="25">
        <v>7</v>
      </c>
      <c r="B11" s="2">
        <v>555</v>
      </c>
      <c r="C11" s="2">
        <v>5</v>
      </c>
      <c r="D11" s="40">
        <v>1</v>
      </c>
      <c r="E11" s="56">
        <v>5</v>
      </c>
      <c r="F11" s="55">
        <v>4</v>
      </c>
      <c r="G11" s="56">
        <v>1</v>
      </c>
      <c r="H11" s="57"/>
      <c r="I11" s="58"/>
      <c r="J11" s="59"/>
      <c r="K11" s="57">
        <v>1</v>
      </c>
      <c r="L11" s="60"/>
      <c r="M11" s="61"/>
      <c r="N11" s="57"/>
      <c r="O11" s="60"/>
      <c r="P11" s="55">
        <v>2</v>
      </c>
      <c r="Q11" s="58">
        <v>1</v>
      </c>
      <c r="R11" s="61">
        <v>141</v>
      </c>
      <c r="S11" s="61">
        <v>3</v>
      </c>
      <c r="T11" s="121"/>
      <c r="U11" s="126"/>
      <c r="V11" s="124">
        <f t="shared" si="0"/>
        <v>2</v>
      </c>
      <c r="W11" s="126"/>
      <c r="X11" s="126"/>
      <c r="Y11" s="126"/>
      <c r="Z11" s="126"/>
      <c r="AA11" s="124" t="str">
        <f t="shared" si="1"/>
        <v/>
      </c>
      <c r="AB11" s="126"/>
      <c r="AC11" s="121">
        <f t="shared" si="2"/>
        <v>1</v>
      </c>
    </row>
    <row r="12" spans="1:29">
      <c r="A12" s="25">
        <v>8</v>
      </c>
      <c r="B12" s="2">
        <v>143</v>
      </c>
      <c r="C12" s="2">
        <v>3</v>
      </c>
      <c r="D12" s="40">
        <v>17</v>
      </c>
      <c r="E12" s="55">
        <v>3</v>
      </c>
      <c r="F12" s="55">
        <v>3</v>
      </c>
      <c r="G12" s="56"/>
      <c r="H12" s="57"/>
      <c r="I12" s="58"/>
      <c r="J12" s="59"/>
      <c r="K12" s="57"/>
      <c r="L12" s="60"/>
      <c r="M12" s="61"/>
      <c r="N12" s="57"/>
      <c r="O12" s="60"/>
      <c r="P12" s="55">
        <v>2</v>
      </c>
      <c r="Q12" s="58">
        <v>1</v>
      </c>
      <c r="R12" s="61">
        <v>144</v>
      </c>
      <c r="S12" s="61">
        <v>5</v>
      </c>
      <c r="T12" s="121"/>
      <c r="U12" s="126"/>
      <c r="V12" s="124">
        <f t="shared" si="0"/>
        <v>2</v>
      </c>
      <c r="W12" s="126"/>
      <c r="X12" s="126"/>
      <c r="Y12" s="126"/>
      <c r="Z12" s="126"/>
      <c r="AA12" s="124" t="str">
        <f t="shared" si="1"/>
        <v/>
      </c>
      <c r="AB12" s="126"/>
      <c r="AC12" s="121" t="str">
        <f t="shared" si="2"/>
        <v/>
      </c>
    </row>
    <row r="13" spans="1:29" ht="13.5" thickBot="1">
      <c r="A13" s="26">
        <v>9</v>
      </c>
      <c r="B13" s="4">
        <v>320</v>
      </c>
      <c r="C13" s="4">
        <v>4</v>
      </c>
      <c r="D13" s="41">
        <v>7</v>
      </c>
      <c r="E13" s="84">
        <v>4</v>
      </c>
      <c r="F13" s="84">
        <v>4</v>
      </c>
      <c r="G13" s="62"/>
      <c r="H13" s="63"/>
      <c r="I13" s="64">
        <v>1</v>
      </c>
      <c r="J13" s="65"/>
      <c r="K13" s="63">
        <v>1</v>
      </c>
      <c r="L13" s="66"/>
      <c r="M13" s="67"/>
      <c r="N13" s="63"/>
      <c r="O13" s="66"/>
      <c r="P13" s="84">
        <v>2</v>
      </c>
      <c r="Q13" s="64">
        <v>1</v>
      </c>
      <c r="R13" s="67">
        <v>120</v>
      </c>
      <c r="S13" s="67">
        <v>8</v>
      </c>
      <c r="T13" s="128"/>
      <c r="U13" s="127"/>
      <c r="V13" s="124">
        <f t="shared" si="0"/>
        <v>2</v>
      </c>
      <c r="W13" s="127"/>
      <c r="X13" s="127"/>
      <c r="Y13" s="127"/>
      <c r="Z13" s="127"/>
      <c r="AA13" s="124" t="str">
        <f t="shared" si="1"/>
        <v/>
      </c>
      <c r="AB13" s="127"/>
      <c r="AC13" s="128" t="str">
        <f t="shared" si="2"/>
        <v/>
      </c>
    </row>
    <row r="14" spans="1:29" ht="14.25" thickTop="1" thickBot="1">
      <c r="A14" s="27"/>
      <c r="B14" s="8">
        <f>SUM(B5:B13)</f>
        <v>2911</v>
      </c>
      <c r="C14" s="8">
        <f>SUM(C5:C13)</f>
        <v>36</v>
      </c>
      <c r="D14" s="42" t="s">
        <v>5</v>
      </c>
      <c r="E14" s="30">
        <f>SUM(E5:E13)</f>
        <v>37</v>
      </c>
      <c r="F14" s="30">
        <f>SUM(F5:F13)</f>
        <v>34</v>
      </c>
      <c r="G14" s="37">
        <f>SUM(G5:G13)</f>
        <v>5</v>
      </c>
      <c r="H14" s="10">
        <f>SUM(H5:H13)</f>
        <v>0</v>
      </c>
      <c r="I14" s="29">
        <f>SUM(I5:I13)</f>
        <v>2</v>
      </c>
      <c r="J14" s="35">
        <f>IF((A28=27),"",(SUM(J5:J13)/SUM(J5:L13))*100)</f>
        <v>0</v>
      </c>
      <c r="K14" s="22">
        <f>IF((A28=27),"",(SUM(K5:K13)/SUM(J5:L13))*100)</f>
        <v>71.428571428571431</v>
      </c>
      <c r="L14" s="31">
        <f>IF((A28=27),"",(SUM(L5:L13)/SUM(J5:L13))*100)</f>
        <v>28.571428571428569</v>
      </c>
      <c r="M14" s="15">
        <f>SUM(M5:M13)</f>
        <v>1</v>
      </c>
      <c r="N14" s="10">
        <f>SUM(N5:N13)</f>
        <v>0</v>
      </c>
      <c r="O14" s="17">
        <f>SUM(O5:O13)</f>
        <v>0</v>
      </c>
      <c r="P14" s="30">
        <f>SUM(P5:P13)</f>
        <v>18</v>
      </c>
      <c r="Q14" s="29">
        <f>SUM(Q5:Q13)</f>
        <v>7</v>
      </c>
      <c r="R14" s="153"/>
      <c r="S14" s="15">
        <f>IF(Q14=0,"",SUM(S5:S13)/Q14)</f>
        <v>5.4285714285714288</v>
      </c>
      <c r="T14" s="129"/>
      <c r="U14" s="130"/>
      <c r="V14" s="129">
        <f>SUM(V5:V13)</f>
        <v>15</v>
      </c>
      <c r="W14" s="130">
        <f>ColorFunction($E$30,$E$5:$E$13)</f>
        <v>0</v>
      </c>
      <c r="X14" s="130">
        <f>ColorFunction($E$31,$E$5:$E$13)</f>
        <v>1</v>
      </c>
      <c r="Y14" s="130">
        <f>ColorFunction($E$32,$E$5:$E$13)</f>
        <v>2</v>
      </c>
      <c r="Z14" s="130">
        <f>ColorFunction($E$33,$E$5:$E$13)</f>
        <v>0</v>
      </c>
      <c r="AA14" s="131">
        <f>SUM(AA5:AA13)/(9-Q14)*100</f>
        <v>50</v>
      </c>
      <c r="AB14" s="130">
        <f>COUNTIF(P5:P13,"&gt;2")</f>
        <v>1</v>
      </c>
      <c r="AC14" s="129">
        <f>IF((G14=0),"",SUM(AC5:AC13)/G14*100)</f>
        <v>60</v>
      </c>
    </row>
    <row r="15" spans="1:29" ht="13.5" thickTop="1">
      <c r="A15" s="24">
        <v>10</v>
      </c>
      <c r="B15" s="3">
        <v>490</v>
      </c>
      <c r="C15" s="3">
        <v>5</v>
      </c>
      <c r="D15" s="39">
        <v>4</v>
      </c>
      <c r="E15" s="48">
        <v>5</v>
      </c>
      <c r="F15" s="91">
        <v>4</v>
      </c>
      <c r="G15" s="48">
        <v>1</v>
      </c>
      <c r="H15" s="52"/>
      <c r="I15" s="68"/>
      <c r="J15" s="51"/>
      <c r="K15" s="52">
        <v>1</v>
      </c>
      <c r="L15" s="53"/>
      <c r="M15" s="69"/>
      <c r="N15" s="52"/>
      <c r="O15" s="53"/>
      <c r="P15" s="91">
        <v>2</v>
      </c>
      <c r="Q15" s="68">
        <v>1</v>
      </c>
      <c r="R15" s="69">
        <v>78</v>
      </c>
      <c r="S15" s="69">
        <v>4</v>
      </c>
      <c r="T15" s="122"/>
      <c r="U15" s="124"/>
      <c r="V15" s="124">
        <f t="shared" ref="V15:V23" si="3">IF(Q15=0,"",P15)</f>
        <v>2</v>
      </c>
      <c r="W15" s="124"/>
      <c r="X15" s="124"/>
      <c r="Y15" s="124"/>
      <c r="Z15" s="124"/>
      <c r="AA15" s="124" t="str">
        <f t="shared" ref="AA15:AA23" si="4">IF(AND(Q15="",P15=1),1,"")</f>
        <v/>
      </c>
      <c r="AB15" s="124"/>
      <c r="AC15" s="125">
        <f t="shared" ref="AC15:AC23" si="5">IF(AND(G15=""),"",SUM(K15))</f>
        <v>1</v>
      </c>
    </row>
    <row r="16" spans="1:29">
      <c r="A16" s="25">
        <v>11</v>
      </c>
      <c r="B16" s="2">
        <v>330</v>
      </c>
      <c r="C16" s="2">
        <v>4</v>
      </c>
      <c r="D16" s="40">
        <v>16</v>
      </c>
      <c r="E16" s="56">
        <v>4</v>
      </c>
      <c r="F16" s="55">
        <v>4</v>
      </c>
      <c r="G16" s="56"/>
      <c r="H16" s="57">
        <v>1</v>
      </c>
      <c r="I16" s="58"/>
      <c r="J16" s="59"/>
      <c r="K16" s="57">
        <v>1</v>
      </c>
      <c r="L16" s="60"/>
      <c r="M16" s="61"/>
      <c r="N16" s="57"/>
      <c r="O16" s="60"/>
      <c r="P16" s="55">
        <v>2</v>
      </c>
      <c r="Q16" s="58">
        <v>1</v>
      </c>
      <c r="R16" s="61">
        <v>119</v>
      </c>
      <c r="S16" s="61">
        <v>5</v>
      </c>
      <c r="T16" s="121"/>
      <c r="U16" s="126"/>
      <c r="V16" s="124">
        <f t="shared" si="3"/>
        <v>2</v>
      </c>
      <c r="W16" s="126"/>
      <c r="X16" s="126"/>
      <c r="Y16" s="126"/>
      <c r="Z16" s="126"/>
      <c r="AA16" s="124" t="str">
        <f t="shared" si="4"/>
        <v/>
      </c>
      <c r="AB16" s="126"/>
      <c r="AC16" s="121" t="str">
        <f t="shared" si="5"/>
        <v/>
      </c>
    </row>
    <row r="17" spans="1:29">
      <c r="A17" s="25">
        <v>12</v>
      </c>
      <c r="B17" s="2">
        <v>451</v>
      </c>
      <c r="C17" s="2">
        <v>5</v>
      </c>
      <c r="D17" s="40">
        <v>2</v>
      </c>
      <c r="E17" s="48">
        <v>5</v>
      </c>
      <c r="F17" s="55">
        <v>4</v>
      </c>
      <c r="G17" s="56">
        <v>1</v>
      </c>
      <c r="H17" s="57"/>
      <c r="I17" s="58"/>
      <c r="J17" s="59"/>
      <c r="K17" s="57"/>
      <c r="L17" s="60">
        <v>1</v>
      </c>
      <c r="M17" s="61"/>
      <c r="N17" s="57"/>
      <c r="O17" s="60"/>
      <c r="P17" s="55">
        <v>2</v>
      </c>
      <c r="Q17" s="58">
        <v>1</v>
      </c>
      <c r="R17" s="61">
        <v>77</v>
      </c>
      <c r="S17" s="61">
        <v>6</v>
      </c>
      <c r="T17" s="121"/>
      <c r="U17" s="126"/>
      <c r="V17" s="124">
        <f t="shared" si="3"/>
        <v>2</v>
      </c>
      <c r="W17" s="126"/>
      <c r="X17" s="126"/>
      <c r="Y17" s="126"/>
      <c r="Z17" s="126"/>
      <c r="AA17" s="124" t="str">
        <f t="shared" si="4"/>
        <v/>
      </c>
      <c r="AB17" s="126"/>
      <c r="AC17" s="121">
        <f t="shared" si="5"/>
        <v>0</v>
      </c>
    </row>
    <row r="18" spans="1:29">
      <c r="A18" s="25">
        <v>13</v>
      </c>
      <c r="B18" s="2">
        <v>140</v>
      </c>
      <c r="C18" s="2">
        <v>3</v>
      </c>
      <c r="D18" s="40">
        <v>18</v>
      </c>
      <c r="E18" s="56">
        <v>3</v>
      </c>
      <c r="F18" s="55">
        <v>3</v>
      </c>
      <c r="G18" s="56"/>
      <c r="H18" s="57"/>
      <c r="I18" s="58"/>
      <c r="J18" s="59"/>
      <c r="K18" s="57"/>
      <c r="L18" s="60"/>
      <c r="M18" s="61"/>
      <c r="N18" s="57"/>
      <c r="O18" s="60"/>
      <c r="P18" s="55">
        <v>2</v>
      </c>
      <c r="Q18" s="58">
        <v>1</v>
      </c>
      <c r="R18" s="61">
        <v>142</v>
      </c>
      <c r="S18" s="61">
        <v>6</v>
      </c>
      <c r="T18" s="121"/>
      <c r="U18" s="126"/>
      <c r="V18" s="124">
        <f t="shared" si="3"/>
        <v>2</v>
      </c>
      <c r="W18" s="126"/>
      <c r="X18" s="126"/>
      <c r="Y18" s="126"/>
      <c r="Z18" s="126"/>
      <c r="AA18" s="124" t="str">
        <f t="shared" si="4"/>
        <v/>
      </c>
      <c r="AB18" s="126"/>
      <c r="AC18" s="121" t="str">
        <f t="shared" si="5"/>
        <v/>
      </c>
    </row>
    <row r="19" spans="1:29">
      <c r="A19" s="25">
        <v>14</v>
      </c>
      <c r="B19" s="2">
        <v>383</v>
      </c>
      <c r="C19" s="2">
        <v>4</v>
      </c>
      <c r="D19" s="40">
        <v>6</v>
      </c>
      <c r="E19" s="56">
        <v>4</v>
      </c>
      <c r="F19" s="55">
        <v>4</v>
      </c>
      <c r="G19" s="56">
        <v>1</v>
      </c>
      <c r="H19" s="57"/>
      <c r="I19" s="58"/>
      <c r="J19" s="59"/>
      <c r="K19" s="57">
        <v>1</v>
      </c>
      <c r="L19" s="60"/>
      <c r="M19" s="61"/>
      <c r="N19" s="57"/>
      <c r="O19" s="60"/>
      <c r="P19" s="55">
        <v>2</v>
      </c>
      <c r="Q19" s="58">
        <v>1</v>
      </c>
      <c r="R19" s="61">
        <v>165</v>
      </c>
      <c r="S19" s="61">
        <v>5</v>
      </c>
      <c r="T19" s="121"/>
      <c r="U19" s="126"/>
      <c r="V19" s="124">
        <f t="shared" si="3"/>
        <v>2</v>
      </c>
      <c r="W19" s="126"/>
      <c r="X19" s="126"/>
      <c r="Y19" s="126"/>
      <c r="Z19" s="126"/>
      <c r="AA19" s="124" t="str">
        <f t="shared" si="4"/>
        <v/>
      </c>
      <c r="AB19" s="126"/>
      <c r="AC19" s="121">
        <f t="shared" si="5"/>
        <v>1</v>
      </c>
    </row>
    <row r="20" spans="1:29">
      <c r="A20" s="25">
        <v>15</v>
      </c>
      <c r="B20" s="2">
        <v>332</v>
      </c>
      <c r="C20" s="2">
        <v>4</v>
      </c>
      <c r="D20" s="40">
        <v>8</v>
      </c>
      <c r="E20" s="139">
        <v>6</v>
      </c>
      <c r="F20" s="55">
        <v>6</v>
      </c>
      <c r="G20" s="56">
        <v>1</v>
      </c>
      <c r="H20" s="57"/>
      <c r="I20" s="58"/>
      <c r="J20" s="59"/>
      <c r="K20" s="57">
        <v>1</v>
      </c>
      <c r="L20" s="60"/>
      <c r="M20" s="61"/>
      <c r="N20" s="57">
        <v>1</v>
      </c>
      <c r="O20" s="60"/>
      <c r="P20" s="55">
        <v>2</v>
      </c>
      <c r="Q20" s="58"/>
      <c r="R20" s="61"/>
      <c r="S20" s="61"/>
      <c r="T20" s="121"/>
      <c r="U20" s="126"/>
      <c r="V20" s="124" t="str">
        <f t="shared" si="3"/>
        <v/>
      </c>
      <c r="W20" s="126"/>
      <c r="X20" s="126"/>
      <c r="Y20" s="126"/>
      <c r="Z20" s="126"/>
      <c r="AA20" s="124" t="str">
        <f t="shared" si="4"/>
        <v/>
      </c>
      <c r="AB20" s="126"/>
      <c r="AC20" s="121">
        <f t="shared" si="5"/>
        <v>1</v>
      </c>
    </row>
    <row r="21" spans="1:29">
      <c r="A21" s="25">
        <v>16</v>
      </c>
      <c r="B21" s="2">
        <v>334</v>
      </c>
      <c r="C21" s="2">
        <v>4</v>
      </c>
      <c r="D21" s="40">
        <v>14</v>
      </c>
      <c r="E21" s="56">
        <v>4</v>
      </c>
      <c r="F21" s="55">
        <v>4</v>
      </c>
      <c r="G21" s="56">
        <v>1</v>
      </c>
      <c r="H21" s="57"/>
      <c r="I21" s="58"/>
      <c r="J21" s="59"/>
      <c r="K21" s="57">
        <v>1</v>
      </c>
      <c r="L21" s="60"/>
      <c r="M21" s="61"/>
      <c r="N21" s="57"/>
      <c r="O21" s="60"/>
      <c r="P21" s="55">
        <v>2</v>
      </c>
      <c r="Q21" s="58">
        <v>1</v>
      </c>
      <c r="R21" s="61">
        <v>121</v>
      </c>
      <c r="S21" s="61">
        <v>8</v>
      </c>
      <c r="T21" s="121"/>
      <c r="U21" s="126"/>
      <c r="V21" s="124">
        <f t="shared" si="3"/>
        <v>2</v>
      </c>
      <c r="W21" s="126"/>
      <c r="X21" s="126"/>
      <c r="Y21" s="126"/>
      <c r="Z21" s="126"/>
      <c r="AA21" s="124" t="str">
        <f t="shared" si="4"/>
        <v/>
      </c>
      <c r="AB21" s="126"/>
      <c r="AC21" s="121">
        <f t="shared" si="5"/>
        <v>1</v>
      </c>
    </row>
    <row r="22" spans="1:29">
      <c r="A22" s="25">
        <v>17</v>
      </c>
      <c r="B22" s="2">
        <v>368</v>
      </c>
      <c r="C22" s="2">
        <v>4</v>
      </c>
      <c r="D22" s="40">
        <v>10</v>
      </c>
      <c r="E22" s="56">
        <v>4</v>
      </c>
      <c r="F22" s="55">
        <v>4</v>
      </c>
      <c r="G22" s="56">
        <v>1</v>
      </c>
      <c r="H22" s="57"/>
      <c r="I22" s="58"/>
      <c r="J22" s="59"/>
      <c r="K22" s="57">
        <v>1</v>
      </c>
      <c r="L22" s="60"/>
      <c r="M22" s="61"/>
      <c r="N22" s="57"/>
      <c r="O22" s="60"/>
      <c r="P22" s="55">
        <v>2</v>
      </c>
      <c r="Q22" s="58">
        <v>1</v>
      </c>
      <c r="R22" s="61">
        <v>140</v>
      </c>
      <c r="S22" s="61">
        <v>6</v>
      </c>
      <c r="T22" s="121"/>
      <c r="U22" s="126"/>
      <c r="V22" s="124">
        <f t="shared" si="3"/>
        <v>2</v>
      </c>
      <c r="W22" s="126"/>
      <c r="X22" s="126"/>
      <c r="Y22" s="126"/>
      <c r="Z22" s="126"/>
      <c r="AA22" s="124" t="str">
        <f t="shared" si="4"/>
        <v/>
      </c>
      <c r="AB22" s="126"/>
      <c r="AC22" s="121">
        <f t="shared" si="5"/>
        <v>1</v>
      </c>
    </row>
    <row r="23" spans="1:29" ht="13.5" thickBot="1">
      <c r="A23" s="28">
        <v>18</v>
      </c>
      <c r="B23" s="5">
        <v>299</v>
      </c>
      <c r="C23" s="5">
        <v>4</v>
      </c>
      <c r="D23" s="43">
        <v>12</v>
      </c>
      <c r="E23" s="56">
        <v>4</v>
      </c>
      <c r="F23" s="70">
        <v>4</v>
      </c>
      <c r="G23" s="71"/>
      <c r="H23" s="72">
        <v>1</v>
      </c>
      <c r="I23" s="73"/>
      <c r="J23" s="74"/>
      <c r="K23" s="72">
        <v>1</v>
      </c>
      <c r="L23" s="75"/>
      <c r="M23" s="76"/>
      <c r="N23" s="72"/>
      <c r="O23" s="75"/>
      <c r="P23" s="70">
        <v>2</v>
      </c>
      <c r="Q23" s="73">
        <v>1</v>
      </c>
      <c r="R23" s="76">
        <v>93</v>
      </c>
      <c r="S23" s="76">
        <v>5</v>
      </c>
      <c r="T23" s="133"/>
      <c r="U23" s="132"/>
      <c r="V23" s="124">
        <f t="shared" si="3"/>
        <v>2</v>
      </c>
      <c r="W23" s="132"/>
      <c r="X23" s="132"/>
      <c r="Y23" s="132"/>
      <c r="Z23" s="132"/>
      <c r="AA23" s="124" t="str">
        <f t="shared" si="4"/>
        <v/>
      </c>
      <c r="AB23" s="132"/>
      <c r="AC23" s="128" t="str">
        <f t="shared" si="5"/>
        <v/>
      </c>
    </row>
    <row r="24" spans="1:29" ht="14.25" thickTop="1" thickBot="1">
      <c r="A24" s="7"/>
      <c r="B24" s="8">
        <f>SUM(B15:B23)</f>
        <v>3127</v>
      </c>
      <c r="C24" s="8">
        <f>SUM(C15:C23)</f>
        <v>37</v>
      </c>
      <c r="D24" s="42" t="s">
        <v>6</v>
      </c>
      <c r="E24" s="30">
        <f>SUM(E15:E23)</f>
        <v>39</v>
      </c>
      <c r="F24" s="30">
        <f>SUM(F15:F23)</f>
        <v>37</v>
      </c>
      <c r="G24" s="37">
        <f>SUM(G15:G23)</f>
        <v>6</v>
      </c>
      <c r="H24" s="10">
        <f>SUM(H15:H23)</f>
        <v>2</v>
      </c>
      <c r="I24" s="29">
        <f>SUM(I15:I23)</f>
        <v>0</v>
      </c>
      <c r="J24" s="35">
        <f>IF((A29=27),"",(SUM(J15:J23)/SUM(J15:L23))*100)</f>
        <v>0</v>
      </c>
      <c r="K24" s="35">
        <f>IF((A29=27),"",(SUM(K15:K23)/SUM(J15:L23))*100)</f>
        <v>87.5</v>
      </c>
      <c r="L24" s="35">
        <f>IF((A29=27),"",(SUM(L15:L23)/SUM(J15:L23))*100)</f>
        <v>12.5</v>
      </c>
      <c r="M24" s="15">
        <f>SUM(M15:M23)</f>
        <v>0</v>
      </c>
      <c r="N24" s="10">
        <f>SUM(N15:N23)</f>
        <v>1</v>
      </c>
      <c r="O24" s="17">
        <f>SUM(O15:O23)</f>
        <v>0</v>
      </c>
      <c r="P24" s="30">
        <f>SUM(P15:P23)</f>
        <v>18</v>
      </c>
      <c r="Q24" s="29">
        <f>SUM(Q15:Q23)</f>
        <v>8</v>
      </c>
      <c r="R24" s="153"/>
      <c r="S24" s="15">
        <f>IF(Q24=0,"",SUM(S15:S23)/Q24)</f>
        <v>5.625</v>
      </c>
      <c r="T24" s="129"/>
      <c r="U24" s="130"/>
      <c r="V24" s="129">
        <f>SUM(V15:V23)</f>
        <v>16</v>
      </c>
      <c r="W24" s="130">
        <f>ColorFunction($E$30,$E$15:$E$23)</f>
        <v>0</v>
      </c>
      <c r="X24" s="130">
        <f>ColorFunction($E$31,$E$15:$E$23)</f>
        <v>0</v>
      </c>
      <c r="Y24" s="130">
        <f>ColorFunction($E$32,$E$15:$E$23)</f>
        <v>0</v>
      </c>
      <c r="Z24" s="130">
        <f>ColorFunction($E$33,$E$15:$E$23)</f>
        <v>1</v>
      </c>
      <c r="AA24" s="131">
        <f>SUM(AA15:AA23)/(9-Q24)*100</f>
        <v>0</v>
      </c>
      <c r="AB24" s="130">
        <f>COUNTIF(P15:P23,"&gt;2")</f>
        <v>0</v>
      </c>
      <c r="AC24" s="131">
        <f>IF((G24=0),"",SUM(AC15:AC23)/G24*100)</f>
        <v>83.333333333333343</v>
      </c>
    </row>
    <row r="25" spans="1:29" ht="14.25" thickTop="1" thickBot="1">
      <c r="A25" s="6"/>
      <c r="B25" s="9">
        <f>SUM(B24,B14)</f>
        <v>6038</v>
      </c>
      <c r="C25" s="9">
        <f>SUM(C24,C14)</f>
        <v>73</v>
      </c>
      <c r="D25" s="44" t="s">
        <v>7</v>
      </c>
      <c r="E25" s="81">
        <f>IF(E14=0,"0",(E24+E14))</f>
        <v>76</v>
      </c>
      <c r="F25" s="30">
        <f>SUM(F14,F24)</f>
        <v>71</v>
      </c>
      <c r="G25" s="18">
        <f>SUM(G24,G14)</f>
        <v>11</v>
      </c>
      <c r="H25" s="11">
        <f>SUM(H24,H14)</f>
        <v>2</v>
      </c>
      <c r="I25" s="20">
        <f>SUM(I24,I14)</f>
        <v>2</v>
      </c>
      <c r="J25" s="36">
        <f>IF((A28=27),"",(SUM(J14,J24)/2))</f>
        <v>0</v>
      </c>
      <c r="K25" s="23">
        <f>IF((A28=27),"",(SUM(K14,K24)/2))</f>
        <v>79.464285714285722</v>
      </c>
      <c r="L25" s="32">
        <f>IF((A28=27),"",(SUM(L14,L24)/2))</f>
        <v>20.535714285714285</v>
      </c>
      <c r="M25" s="33">
        <f>SUM(M24,M14)</f>
        <v>1</v>
      </c>
      <c r="N25" s="11">
        <f>SUM(N24,N14)</f>
        <v>1</v>
      </c>
      <c r="O25" s="21">
        <f>SUM(O24,O14)</f>
        <v>0</v>
      </c>
      <c r="P25" s="92">
        <f>IF(P14+P24=0,"",SUM(P24,P14))</f>
        <v>36</v>
      </c>
      <c r="Q25" s="20">
        <f>IF(Q14+Q24=0,"",SUM(Q24,Q14))</f>
        <v>15</v>
      </c>
      <c r="R25" s="154"/>
      <c r="S25" s="33">
        <f>IF(Q25="","",SUM(S24,S14)/2)</f>
        <v>5.5267857142857144</v>
      </c>
      <c r="T25" s="80">
        <f>IF(N25=0,"",(O25)/N25*100)</f>
        <v>0</v>
      </c>
      <c r="U25" s="82">
        <f>IF(Q25="","",(Q25)/18*100)</f>
        <v>83.333333333333343</v>
      </c>
      <c r="V25" s="93">
        <f>IF(Q25="","",(V14+V24)/Q25)</f>
        <v>2.0666666666666669</v>
      </c>
      <c r="W25" s="82">
        <f>SUM(W14,W24)</f>
        <v>0</v>
      </c>
      <c r="X25" s="82">
        <f>IF(X14+X24=0,"",SUM(X14,X24))</f>
        <v>1</v>
      </c>
      <c r="Y25" s="82">
        <f>SUM(Y14,Y24)</f>
        <v>2</v>
      </c>
      <c r="Z25" s="82">
        <f>SUM(Z14,Z24)</f>
        <v>1</v>
      </c>
      <c r="AA25" s="101">
        <f>IF(Q25="","",SUM(AA5:AA13,AA15:AA23)/SUM(18-Q25)*100)</f>
        <v>33.333333333333329</v>
      </c>
      <c r="AB25" s="82">
        <f>SUM(AB14,AB24)</f>
        <v>1</v>
      </c>
      <c r="AC25" s="102">
        <f>SUM(AC24,AC14)/2</f>
        <v>71.666666666666671</v>
      </c>
    </row>
    <row r="26" spans="1:29" ht="13.5" thickTop="1"/>
    <row r="27" spans="1:29">
      <c r="E27" s="85" t="s">
        <v>56</v>
      </c>
    </row>
    <row r="28" spans="1:29" ht="15.75" thickBot="1">
      <c r="A28" s="103">
        <f>COUNTBLANK(I5:K13)</f>
        <v>20</v>
      </c>
      <c r="W28" s="155" t="s">
        <v>115</v>
      </c>
    </row>
    <row r="29" spans="1:29" ht="14.25" thickTop="1" thickBot="1">
      <c r="A29" s="103">
        <f>COUNTBLANK(I15:K23)</f>
        <v>20</v>
      </c>
      <c r="E29" t="s">
        <v>54</v>
      </c>
      <c r="T29" s="37" t="s">
        <v>94</v>
      </c>
      <c r="U29" s="14"/>
      <c r="W29" s="156" t="s">
        <v>116</v>
      </c>
      <c r="X29" s="160" t="s">
        <v>123</v>
      </c>
      <c r="Y29" s="156" t="s">
        <v>109</v>
      </c>
    </row>
    <row r="30" spans="1:29" ht="14.25" thickTop="1" thickBot="1">
      <c r="A30" s="103">
        <f>SUM(L5:L23)</f>
        <v>31.571428571428569</v>
      </c>
      <c r="E30" s="123" t="s">
        <v>79</v>
      </c>
      <c r="T30" s="30" t="s">
        <v>95</v>
      </c>
      <c r="U30" s="30">
        <f>SUMIF(C:C,"3",E:E)/COUNTIF(C:C,3)</f>
        <v>3</v>
      </c>
      <c r="W30" s="156" t="s">
        <v>117</v>
      </c>
      <c r="X30" s="118">
        <f>COUNTIFS(R5:R23,"&gt;=45",R5:R23,"&lt;=70")</f>
        <v>1</v>
      </c>
      <c r="Y30" s="157">
        <f>IF(X30=0,"",AVERAGEIFS(S5:S23,R5:R23,"&gt;=45",R5:R23,"&lt;=70"))</f>
        <v>6</v>
      </c>
    </row>
    <row r="31" spans="1:29" ht="14.25" thickTop="1" thickBot="1">
      <c r="E31" s="88" t="s">
        <v>51</v>
      </c>
      <c r="T31" s="30" t="s">
        <v>96</v>
      </c>
      <c r="U31" s="30">
        <f>SUMIF(C:C,"4",E:E)/COUNTIF(C:C,4)</f>
        <v>4.3636363636363633</v>
      </c>
      <c r="W31" s="158" t="s">
        <v>118</v>
      </c>
      <c r="X31" s="118">
        <f>COUNTIFS(R5:R23,"&gt;=71",R5:R23,"&lt;=90")</f>
        <v>2</v>
      </c>
      <c r="Y31" s="157">
        <f>IF(X31=0,"",AVERAGEIFS(S5:S23,R5:R23,"&gt;=71",R5:R23,"&lt;=90"))</f>
        <v>5</v>
      </c>
    </row>
    <row r="32" spans="1:29" ht="14.25" thickTop="1" thickBot="1">
      <c r="E32" s="119" t="s">
        <v>52</v>
      </c>
      <c r="T32" s="30" t="s">
        <v>97</v>
      </c>
      <c r="U32" s="30">
        <f>SUMIF(C:C,"5",E:E)/COUNTIF(C:C,5)</f>
        <v>4.75</v>
      </c>
      <c r="W32" s="158" t="s">
        <v>119</v>
      </c>
      <c r="X32" s="118">
        <f>COUNTIFS(R5:R23,"&gt;=91",R5:R23,"&lt;=115")</f>
        <v>1</v>
      </c>
      <c r="Y32" s="159">
        <f>IF(X32=0,"",AVERAGEIFS(S5:S23,R5:R23,"&gt;=91",R5:R23,"&lt;=115"))</f>
        <v>5</v>
      </c>
    </row>
    <row r="33" spans="5:26" ht="14.25" thickTop="1" thickBot="1">
      <c r="E33" s="89" t="s">
        <v>55</v>
      </c>
      <c r="F33" s="89"/>
      <c r="G33" s="89"/>
      <c r="W33" s="158" t="s">
        <v>120</v>
      </c>
      <c r="X33" s="118">
        <f>COUNTIFS(R5:R23,"&gt;=116",R5:R23,"&lt;=140")</f>
        <v>5</v>
      </c>
      <c r="Y33" s="157">
        <f>IF(X33=0,"",AVERAGEIFS(S5:S23,R5:R23,"&gt;=116",R5:R23,"&lt;=140"))</f>
        <v>7</v>
      </c>
    </row>
    <row r="34" spans="5:26" ht="14.25" thickTop="1" thickBot="1">
      <c r="T34" s="30" t="s">
        <v>102</v>
      </c>
      <c r="U34" s="136">
        <f>IF(E25="0","",SUM(E5:E8)-SUM(C5:C8))</f>
        <v>1</v>
      </c>
      <c r="W34" s="158" t="s">
        <v>121</v>
      </c>
      <c r="X34" s="118">
        <f>COUNTIFS(R5:R23,"&gt;=141",R5:R23,"&lt;=161")</f>
        <v>5</v>
      </c>
      <c r="Y34" s="157">
        <f>IF(X34=0,"",AVERAGEIFS(S5:S23,R5:R23,"&gt;=141",R5:R23,"&lt;=160"))</f>
        <v>4.4000000000000004</v>
      </c>
    </row>
    <row r="35" spans="5:26" ht="14.25" thickTop="1" thickBot="1">
      <c r="T35" s="30" t="s">
        <v>103</v>
      </c>
      <c r="U35" s="136">
        <f>IF(E25="0","",SUM(E20:E23)-SUM(C20:C23))</f>
        <v>2</v>
      </c>
      <c r="W35" s="158" t="s">
        <v>122</v>
      </c>
      <c r="X35" s="118">
        <f>COUNTIFS(R5:R23,"&gt;=161",R5:R23,"&lt;=180")</f>
        <v>1</v>
      </c>
      <c r="Y35" s="157">
        <f>IF(X35=0,"",AVERAGEIFS(S5:S23,R5:R23,"&gt;=161",R5:R23,"&lt;=180"))</f>
        <v>5</v>
      </c>
    </row>
    <row r="36" spans="5:26" ht="13.5" thickTop="1"/>
    <row r="37" spans="5:26" ht="13.5" thickBot="1">
      <c r="W37" s="98" t="s">
        <v>124</v>
      </c>
    </row>
    <row r="38" spans="5:26" ht="14.25" thickTop="1" thickBot="1">
      <c r="W38" s="156" t="s">
        <v>116</v>
      </c>
      <c r="X38" s="160" t="s">
        <v>123</v>
      </c>
      <c r="Y38" s="165" t="s">
        <v>138</v>
      </c>
      <c r="Z38" s="166" t="s">
        <v>135</v>
      </c>
    </row>
    <row r="39" spans="5:26" ht="14.25" thickTop="1" thickBot="1">
      <c r="W39" s="158" t="s">
        <v>139</v>
      </c>
      <c r="X39" s="118">
        <f>COUNTIFS(S5:S23,"&gt;=0,1",S5:S23,"&lt;=0,9")</f>
        <v>0</v>
      </c>
      <c r="Y39" s="86" t="str">
        <f>IF(X39=0,"",COUNTIFS(P5:P23,"=1",S5:S23,"&lt;1"))</f>
        <v/>
      </c>
      <c r="Z39" s="86" t="str">
        <f t="shared" ref="Z39" si="6">IF(X39=0,"",Y39/X39*100)</f>
        <v/>
      </c>
    </row>
    <row r="40" spans="5:26" ht="14.25" thickTop="1" thickBot="1">
      <c r="W40" s="156" t="s">
        <v>125</v>
      </c>
      <c r="X40" s="118">
        <f>COUNTIFS(S5:S23,"&gt;=1",S5:S23,"&lt;=1,5")</f>
        <v>0</v>
      </c>
      <c r="Y40" s="86" t="str">
        <f>IF(X40=0,"",COUNTIFS(P5:P23,"=1",S5:S23,"&gt;=1",S5:S23,"&lt;=1,5"))</f>
        <v/>
      </c>
      <c r="Z40" s="86" t="str">
        <f>IF(X40=0,"",Y40/X40*100)</f>
        <v/>
      </c>
    </row>
    <row r="41" spans="5:26" ht="14.25" thickTop="1" thickBot="1">
      <c r="W41" s="156" t="s">
        <v>126</v>
      </c>
      <c r="X41" s="118">
        <f>COUNTIFS(S5:S23,"&gt;=1,6",S5:S23,"&lt;=3")</f>
        <v>2</v>
      </c>
      <c r="Y41" s="86">
        <f>IF(X41=0,"",COUNTIFS(P5:P23,"=1",S5:S23,"&gt;=1,6",S5:S23,"&lt;=3"))</f>
        <v>0</v>
      </c>
      <c r="Z41" s="86">
        <f t="shared" ref="Z41:Z44" si="7">IF(X41=0,"",Y41/X41*100)</f>
        <v>0</v>
      </c>
    </row>
    <row r="42" spans="5:26" ht="14.25" thickTop="1" thickBot="1">
      <c r="W42" s="156" t="s">
        <v>127</v>
      </c>
      <c r="X42" s="118">
        <f>COUNTIFS(S5:S23,"&gt;=3,1",S5:S23,"&lt;=4,5")</f>
        <v>1</v>
      </c>
      <c r="Y42" s="86">
        <f>IF(X42=0,"",COUNTIFS(P5:P23,"=1",S5:S23,"&gt;=3,1",S5:S23,"&lt;=4,5"))</f>
        <v>0</v>
      </c>
      <c r="Z42" s="86">
        <f t="shared" si="7"/>
        <v>0</v>
      </c>
    </row>
    <row r="43" spans="5:26" ht="14.25" thickTop="1" thickBot="1">
      <c r="W43" s="156" t="s">
        <v>128</v>
      </c>
      <c r="X43" s="118">
        <f>COUNTIFS(S5:S23,"&gt;=4,6",S5:S23,"&lt;=6")</f>
        <v>10</v>
      </c>
      <c r="Y43" s="86">
        <f>IF(X43=0,"",COUNTIFS(P5:P23,"=1",S5:S23,"&gt;=4,6",S5:S23,"&lt;=6"))</f>
        <v>0</v>
      </c>
      <c r="Z43" s="86">
        <f t="shared" si="7"/>
        <v>0</v>
      </c>
    </row>
    <row r="44" spans="5:26" ht="14.25" thickTop="1" thickBot="1">
      <c r="W44" s="158" t="s">
        <v>136</v>
      </c>
      <c r="X44" s="118">
        <f>COUNTIFS(S5:S23,"&gt;6")</f>
        <v>3</v>
      </c>
      <c r="Y44" s="86">
        <f>IF(X44=0,"",COUNTIFS(P5:P23,"=1",S5:S23,"&gt;6"))</f>
        <v>0</v>
      </c>
      <c r="Z44" s="86">
        <f t="shared" si="7"/>
        <v>0</v>
      </c>
    </row>
    <row r="45" spans="5:26" ht="13.5" thickTop="1"/>
  </sheetData>
  <phoneticPr fontId="0" type="noConversion"/>
  <pageMargins left="0.75" right="0.75" top="1" bottom="1" header="0.5" footer="0.5"/>
  <pageSetup paperSize="9" orientation="portrait" horizontalDpi="4294967293" verticalDpi="0" r:id="rId1"/>
  <headerFooter alignWithMargins="0"/>
</worksheet>
</file>

<file path=xl/worksheets/sheet11.xml><?xml version="1.0" encoding="utf-8"?>
<worksheet xmlns="http://schemas.openxmlformats.org/spreadsheetml/2006/main" xmlns:r="http://schemas.openxmlformats.org/officeDocument/2006/relationships">
  <sheetPr codeName="Sheet8"/>
  <dimension ref="A1:AC45"/>
  <sheetViews>
    <sheetView workbookViewId="0">
      <selection activeCell="AA25" sqref="AA25"/>
    </sheetView>
  </sheetViews>
  <sheetFormatPr defaultRowHeight="12.75"/>
  <cols>
    <col min="1" max="1" width="4.85546875" customWidth="1"/>
    <col min="2" max="2" width="7.140625" customWidth="1"/>
    <col min="3" max="3" width="3.85546875" bestFit="1" customWidth="1"/>
    <col min="4" max="4" width="7.140625" bestFit="1" customWidth="1"/>
    <col min="5" max="5" width="5.85546875" bestFit="1" customWidth="1"/>
    <col min="6" max="6" width="7.28515625" customWidth="1"/>
    <col min="7" max="8" width="6.85546875" customWidth="1"/>
    <col min="9" max="9" width="8" customWidth="1"/>
    <col min="10" max="10" width="8.5703125" customWidth="1"/>
    <col min="12" max="12" width="7.42578125" bestFit="1" customWidth="1"/>
    <col min="13" max="13" width="10.140625" bestFit="1" customWidth="1"/>
    <col min="15" max="15" width="5.5703125" bestFit="1" customWidth="1"/>
    <col min="16" max="16" width="6.85546875" customWidth="1"/>
    <col min="17" max="18" width="6.28515625" customWidth="1"/>
    <col min="19" max="19" width="16.140625" bestFit="1" customWidth="1"/>
    <col min="20" max="20" width="6.42578125" customWidth="1"/>
    <col min="21" max="21" width="7.28515625" customWidth="1"/>
    <col min="23" max="23" width="7" bestFit="1" customWidth="1"/>
    <col min="24" max="24" width="7.28515625" bestFit="1" customWidth="1"/>
    <col min="25" max="25" width="7.5703125" bestFit="1" customWidth="1"/>
    <col min="26" max="26" width="6.5703125" bestFit="1" customWidth="1"/>
    <col min="27" max="27" width="11.7109375" bestFit="1" customWidth="1"/>
    <col min="28" max="28" width="8.140625" bestFit="1" customWidth="1"/>
    <col min="29" max="29" width="19.7109375" bestFit="1" customWidth="1"/>
  </cols>
  <sheetData>
    <row r="1" spans="1:29" ht="18">
      <c r="A1" s="46" t="s">
        <v>2</v>
      </c>
      <c r="B1" s="45"/>
      <c r="C1" s="45"/>
      <c r="D1" s="45"/>
      <c r="E1" s="45"/>
      <c r="F1" s="45"/>
      <c r="J1" s="47" t="str">
        <f>IF(E25="0","0","1")</f>
        <v>1</v>
      </c>
      <c r="L1" s="45" t="s">
        <v>46</v>
      </c>
      <c r="M1" s="100">
        <v>39959</v>
      </c>
      <c r="O1" s="85" t="s">
        <v>75</v>
      </c>
      <c r="Q1" s="117">
        <v>4.5999999999999996</v>
      </c>
      <c r="R1" s="152"/>
      <c r="T1" s="85" t="s">
        <v>76</v>
      </c>
      <c r="V1" s="117">
        <v>3</v>
      </c>
      <c r="X1" t="s">
        <v>155</v>
      </c>
    </row>
    <row r="2" spans="1:29" ht="13.5" thickBot="1"/>
    <row r="3" spans="1:29" ht="14.25" thickTop="1" thickBot="1">
      <c r="A3" s="12"/>
      <c r="B3" s="13"/>
      <c r="C3" s="13"/>
      <c r="D3" s="13"/>
      <c r="E3" s="13"/>
      <c r="F3" s="116"/>
      <c r="G3" s="12"/>
      <c r="H3" s="16" t="s">
        <v>22</v>
      </c>
      <c r="I3" s="13"/>
      <c r="J3" s="12"/>
      <c r="K3" s="146" t="s">
        <v>17</v>
      </c>
      <c r="L3" s="13"/>
      <c r="M3" s="12"/>
      <c r="N3" s="16" t="s">
        <v>12</v>
      </c>
      <c r="O3" s="29"/>
      <c r="P3" s="14"/>
      <c r="Q3" s="14"/>
      <c r="R3" s="151" t="s">
        <v>112</v>
      </c>
      <c r="S3" s="29"/>
      <c r="T3" s="13"/>
      <c r="U3" s="14"/>
      <c r="V3" s="86"/>
      <c r="W3" s="86"/>
      <c r="X3" s="86"/>
      <c r="Y3" s="86"/>
      <c r="Z3" s="86"/>
      <c r="AA3" s="86"/>
      <c r="AB3" s="86"/>
      <c r="AC3" s="86"/>
    </row>
    <row r="4" spans="1:29" ht="14.25" thickTop="1" thickBot="1">
      <c r="A4" s="15" t="s">
        <v>0</v>
      </c>
      <c r="B4" s="10" t="s">
        <v>1</v>
      </c>
      <c r="C4" s="10" t="s">
        <v>3</v>
      </c>
      <c r="D4" s="17" t="s">
        <v>4</v>
      </c>
      <c r="E4" s="30" t="s">
        <v>8</v>
      </c>
      <c r="F4" s="30" t="s">
        <v>74</v>
      </c>
      <c r="G4" s="37" t="s">
        <v>19</v>
      </c>
      <c r="H4" s="17" t="s">
        <v>20</v>
      </c>
      <c r="I4" s="38" t="s">
        <v>21</v>
      </c>
      <c r="J4" s="18" t="s">
        <v>14</v>
      </c>
      <c r="K4" s="19" t="s">
        <v>15</v>
      </c>
      <c r="L4" s="19" t="s">
        <v>16</v>
      </c>
      <c r="M4" s="18" t="s">
        <v>9</v>
      </c>
      <c r="N4" s="19" t="s">
        <v>10</v>
      </c>
      <c r="O4" s="20" t="s">
        <v>11</v>
      </c>
      <c r="P4" s="29" t="s">
        <v>13</v>
      </c>
      <c r="Q4" s="29" t="s">
        <v>23</v>
      </c>
      <c r="R4" s="29" t="s">
        <v>113</v>
      </c>
      <c r="S4" s="87" t="s">
        <v>114</v>
      </c>
      <c r="T4" s="30" t="s">
        <v>18</v>
      </c>
      <c r="U4" s="29" t="s">
        <v>24</v>
      </c>
      <c r="V4" s="87" t="s">
        <v>49</v>
      </c>
      <c r="W4" s="87" t="s">
        <v>79</v>
      </c>
      <c r="X4" s="87" t="s">
        <v>51</v>
      </c>
      <c r="Y4" s="87" t="s">
        <v>52</v>
      </c>
      <c r="Z4" s="87" t="s">
        <v>53</v>
      </c>
      <c r="AA4" s="87" t="s">
        <v>48</v>
      </c>
      <c r="AB4" s="87" t="s">
        <v>81</v>
      </c>
      <c r="AC4" s="87" t="s">
        <v>57</v>
      </c>
    </row>
    <row r="5" spans="1:29" ht="13.5" thickTop="1">
      <c r="A5" s="24">
        <v>1</v>
      </c>
      <c r="B5" s="3">
        <v>307</v>
      </c>
      <c r="C5" s="3">
        <v>4</v>
      </c>
      <c r="D5" s="39">
        <v>11</v>
      </c>
      <c r="E5" s="170">
        <v>3</v>
      </c>
      <c r="F5" s="90">
        <v>3</v>
      </c>
      <c r="G5" s="48">
        <v>1</v>
      </c>
      <c r="H5" s="49"/>
      <c r="I5" s="50"/>
      <c r="J5" s="51"/>
      <c r="K5" s="52">
        <v>1</v>
      </c>
      <c r="L5" s="53"/>
      <c r="M5" s="54"/>
      <c r="N5" s="52"/>
      <c r="O5" s="53"/>
      <c r="P5" s="90">
        <v>1</v>
      </c>
      <c r="Q5" s="68">
        <v>1</v>
      </c>
      <c r="R5" s="54">
        <v>49</v>
      </c>
      <c r="S5" s="54">
        <v>4</v>
      </c>
      <c r="T5" s="125"/>
      <c r="U5" s="124"/>
      <c r="V5" s="124">
        <f t="shared" ref="V5:V13" si="0">IF(Q5=0,"",P5)</f>
        <v>1</v>
      </c>
      <c r="W5" s="124"/>
      <c r="X5" s="124"/>
      <c r="Y5" s="124"/>
      <c r="Z5" s="124"/>
      <c r="AA5" s="124" t="str">
        <f t="shared" ref="AA5:AA13" si="1">IF(AND(Q5="",P5=1),1,"")</f>
        <v/>
      </c>
      <c r="AB5" s="124"/>
      <c r="AC5" s="125">
        <f t="shared" ref="AC5:AC13" si="2">IF(AND(G5=""),"",SUM(K5))</f>
        <v>1</v>
      </c>
    </row>
    <row r="6" spans="1:29">
      <c r="A6" s="25">
        <v>2</v>
      </c>
      <c r="B6" s="2">
        <v>323</v>
      </c>
      <c r="C6" s="2">
        <v>4</v>
      </c>
      <c r="D6" s="40">
        <v>5</v>
      </c>
      <c r="E6" s="56">
        <v>4</v>
      </c>
      <c r="F6" s="55">
        <v>4</v>
      </c>
      <c r="G6" s="56">
        <v>1</v>
      </c>
      <c r="H6" s="57"/>
      <c r="I6" s="58"/>
      <c r="J6" s="59"/>
      <c r="K6" s="57">
        <v>1</v>
      </c>
      <c r="L6" s="60"/>
      <c r="M6" s="61"/>
      <c r="N6" s="57"/>
      <c r="O6" s="60"/>
      <c r="P6" s="55">
        <v>2</v>
      </c>
      <c r="Q6" s="58">
        <v>1</v>
      </c>
      <c r="R6" s="61">
        <v>105</v>
      </c>
      <c r="S6" s="61">
        <v>7</v>
      </c>
      <c r="T6" s="121"/>
      <c r="U6" s="126"/>
      <c r="V6" s="124">
        <f t="shared" si="0"/>
        <v>2</v>
      </c>
      <c r="W6" s="126"/>
      <c r="X6" s="126"/>
      <c r="Y6" s="126"/>
      <c r="Z6" s="126"/>
      <c r="AA6" s="124" t="str">
        <f t="shared" si="1"/>
        <v/>
      </c>
      <c r="AB6" s="126"/>
      <c r="AC6" s="121">
        <f t="shared" si="2"/>
        <v>1</v>
      </c>
    </row>
    <row r="7" spans="1:29">
      <c r="A7" s="25">
        <v>3</v>
      </c>
      <c r="B7" s="2">
        <v>138</v>
      </c>
      <c r="C7" s="2">
        <v>3</v>
      </c>
      <c r="D7" s="40">
        <v>15</v>
      </c>
      <c r="E7" s="168">
        <v>4</v>
      </c>
      <c r="F7" s="55">
        <v>4</v>
      </c>
      <c r="G7" s="56"/>
      <c r="H7" s="57"/>
      <c r="I7" s="58"/>
      <c r="J7" s="59"/>
      <c r="K7" s="57"/>
      <c r="L7" s="60"/>
      <c r="M7" s="61"/>
      <c r="N7" s="57"/>
      <c r="O7" s="60"/>
      <c r="P7" s="55">
        <v>1</v>
      </c>
      <c r="Q7" s="58"/>
      <c r="R7" s="61"/>
      <c r="S7" s="61"/>
      <c r="T7" s="121"/>
      <c r="U7" s="126"/>
      <c r="V7" s="124" t="str">
        <f t="shared" si="0"/>
        <v/>
      </c>
      <c r="W7" s="126"/>
      <c r="X7" s="126"/>
      <c r="Y7" s="126"/>
      <c r="Z7" s="126"/>
      <c r="AA7" s="124">
        <f t="shared" si="1"/>
        <v>1</v>
      </c>
      <c r="AB7" s="126"/>
      <c r="AC7" s="121" t="str">
        <f t="shared" si="2"/>
        <v/>
      </c>
    </row>
    <row r="8" spans="1:29">
      <c r="A8" s="25">
        <v>4</v>
      </c>
      <c r="B8" s="2">
        <v>310</v>
      </c>
      <c r="C8" s="2">
        <v>4</v>
      </c>
      <c r="D8" s="40">
        <v>13</v>
      </c>
      <c r="E8" s="168">
        <v>5</v>
      </c>
      <c r="F8" s="55">
        <v>5</v>
      </c>
      <c r="G8" s="56"/>
      <c r="H8" s="57"/>
      <c r="I8" s="58">
        <v>1</v>
      </c>
      <c r="J8" s="59"/>
      <c r="K8" s="57">
        <v>1</v>
      </c>
      <c r="L8" s="60"/>
      <c r="M8" s="61"/>
      <c r="N8" s="57"/>
      <c r="O8" s="60"/>
      <c r="P8" s="55">
        <v>2</v>
      </c>
      <c r="Q8" s="58"/>
      <c r="R8" s="61"/>
      <c r="S8" s="61"/>
      <c r="T8" s="121"/>
      <c r="U8" s="126"/>
      <c r="V8" s="124" t="str">
        <f t="shared" si="0"/>
        <v/>
      </c>
      <c r="W8" s="126"/>
      <c r="X8" s="126"/>
      <c r="Y8" s="126"/>
      <c r="Z8" s="126"/>
      <c r="AA8" s="124" t="str">
        <f t="shared" si="1"/>
        <v/>
      </c>
      <c r="AB8" s="126"/>
      <c r="AC8" s="121" t="str">
        <f t="shared" si="2"/>
        <v/>
      </c>
    </row>
    <row r="9" spans="1:29">
      <c r="A9" s="25">
        <v>5</v>
      </c>
      <c r="B9" s="2">
        <v>431</v>
      </c>
      <c r="C9" s="2">
        <v>5</v>
      </c>
      <c r="D9" s="40">
        <v>3</v>
      </c>
      <c r="E9" s="56">
        <v>5</v>
      </c>
      <c r="F9" s="55">
        <v>4</v>
      </c>
      <c r="G9" s="56">
        <v>1</v>
      </c>
      <c r="H9" s="57"/>
      <c r="I9" s="58"/>
      <c r="J9" s="59"/>
      <c r="K9" s="57">
        <v>1</v>
      </c>
      <c r="L9" s="60"/>
      <c r="M9" s="61"/>
      <c r="N9" s="57"/>
      <c r="O9" s="60"/>
      <c r="P9" s="55">
        <v>2</v>
      </c>
      <c r="Q9" s="58">
        <v>1</v>
      </c>
      <c r="R9" s="61">
        <v>31</v>
      </c>
      <c r="S9" s="61">
        <v>5</v>
      </c>
      <c r="T9" s="121"/>
      <c r="U9" s="126"/>
      <c r="V9" s="124">
        <f t="shared" si="0"/>
        <v>2</v>
      </c>
      <c r="W9" s="126"/>
      <c r="X9" s="126"/>
      <c r="Y9" s="126"/>
      <c r="Z9" s="126"/>
      <c r="AA9" s="124" t="str">
        <f t="shared" si="1"/>
        <v/>
      </c>
      <c r="AB9" s="126"/>
      <c r="AC9" s="121">
        <f t="shared" si="2"/>
        <v>1</v>
      </c>
    </row>
    <row r="10" spans="1:29">
      <c r="A10" s="25">
        <v>6</v>
      </c>
      <c r="B10" s="2">
        <v>312</v>
      </c>
      <c r="C10" s="2">
        <v>4</v>
      </c>
      <c r="D10" s="40">
        <v>9</v>
      </c>
      <c r="E10" s="139">
        <v>6</v>
      </c>
      <c r="F10" s="55">
        <v>6</v>
      </c>
      <c r="G10" s="56"/>
      <c r="H10" s="57">
        <v>1</v>
      </c>
      <c r="I10" s="58"/>
      <c r="J10" s="59"/>
      <c r="K10" s="57"/>
      <c r="L10" s="60">
        <v>1</v>
      </c>
      <c r="M10" s="61"/>
      <c r="N10" s="57"/>
      <c r="O10" s="60"/>
      <c r="P10" s="55">
        <v>2</v>
      </c>
      <c r="Q10" s="58"/>
      <c r="R10" s="61"/>
      <c r="S10" s="61"/>
      <c r="T10" s="121"/>
      <c r="U10" s="126"/>
      <c r="V10" s="124" t="str">
        <f t="shared" si="0"/>
        <v/>
      </c>
      <c r="W10" s="126"/>
      <c r="X10" s="126"/>
      <c r="Y10" s="126"/>
      <c r="Z10" s="126"/>
      <c r="AA10" s="124" t="str">
        <f t="shared" si="1"/>
        <v/>
      </c>
      <c r="AB10" s="126"/>
      <c r="AC10" s="121" t="str">
        <f t="shared" si="2"/>
        <v/>
      </c>
    </row>
    <row r="11" spans="1:29">
      <c r="A11" s="25">
        <v>7</v>
      </c>
      <c r="B11" s="2">
        <v>498</v>
      </c>
      <c r="C11" s="2">
        <v>5</v>
      </c>
      <c r="D11" s="40">
        <v>1</v>
      </c>
      <c r="E11" s="56">
        <v>5</v>
      </c>
      <c r="F11" s="55">
        <v>4</v>
      </c>
      <c r="G11" s="56"/>
      <c r="H11" s="57"/>
      <c r="I11" s="58">
        <v>1</v>
      </c>
      <c r="J11" s="59"/>
      <c r="K11" s="57">
        <v>1</v>
      </c>
      <c r="L11" s="60"/>
      <c r="M11" s="61"/>
      <c r="N11" s="57"/>
      <c r="O11" s="60"/>
      <c r="P11" s="55">
        <v>1</v>
      </c>
      <c r="Q11" s="58"/>
      <c r="R11" s="61"/>
      <c r="S11" s="61"/>
      <c r="T11" s="121"/>
      <c r="U11" s="126"/>
      <c r="V11" s="124" t="str">
        <f t="shared" si="0"/>
        <v/>
      </c>
      <c r="W11" s="126"/>
      <c r="X11" s="126"/>
      <c r="Y11" s="126"/>
      <c r="Z11" s="126"/>
      <c r="AA11" s="124">
        <f t="shared" si="1"/>
        <v>1</v>
      </c>
      <c r="AB11" s="126"/>
      <c r="AC11" s="121" t="str">
        <f t="shared" si="2"/>
        <v/>
      </c>
    </row>
    <row r="12" spans="1:29">
      <c r="A12" s="25">
        <v>8</v>
      </c>
      <c r="B12" s="2">
        <v>138</v>
      </c>
      <c r="C12" s="2">
        <v>3</v>
      </c>
      <c r="D12" s="40">
        <v>17</v>
      </c>
      <c r="E12" s="55">
        <v>3</v>
      </c>
      <c r="F12" s="55">
        <v>3</v>
      </c>
      <c r="G12" s="56"/>
      <c r="H12" s="57"/>
      <c r="I12" s="58"/>
      <c r="J12" s="59"/>
      <c r="K12" s="57"/>
      <c r="L12" s="60"/>
      <c r="M12" s="61"/>
      <c r="N12" s="57"/>
      <c r="O12" s="60"/>
      <c r="P12" s="55">
        <v>2</v>
      </c>
      <c r="Q12" s="58">
        <v>1</v>
      </c>
      <c r="R12" s="61">
        <v>135</v>
      </c>
      <c r="S12" s="61">
        <v>6</v>
      </c>
      <c r="T12" s="121"/>
      <c r="U12" s="126"/>
      <c r="V12" s="124">
        <f t="shared" si="0"/>
        <v>2</v>
      </c>
      <c r="W12" s="126"/>
      <c r="X12" s="126"/>
      <c r="Y12" s="126"/>
      <c r="Z12" s="126"/>
      <c r="AA12" s="124" t="str">
        <f t="shared" si="1"/>
        <v/>
      </c>
      <c r="AB12" s="126"/>
      <c r="AC12" s="121" t="str">
        <f t="shared" si="2"/>
        <v/>
      </c>
    </row>
    <row r="13" spans="1:29" ht="13.5" thickBot="1">
      <c r="A13" s="26">
        <v>9</v>
      </c>
      <c r="B13" s="4">
        <v>310</v>
      </c>
      <c r="C13" s="4">
        <v>4</v>
      </c>
      <c r="D13" s="41">
        <v>7</v>
      </c>
      <c r="E13" s="84">
        <v>4</v>
      </c>
      <c r="F13" s="84">
        <v>4</v>
      </c>
      <c r="G13" s="62"/>
      <c r="H13" s="63">
        <v>1</v>
      </c>
      <c r="I13" s="64"/>
      <c r="J13" s="65"/>
      <c r="K13" s="63">
        <v>1</v>
      </c>
      <c r="L13" s="66"/>
      <c r="M13" s="67"/>
      <c r="N13" s="63"/>
      <c r="O13" s="66"/>
      <c r="P13" s="84">
        <v>2</v>
      </c>
      <c r="Q13" s="64">
        <v>1</v>
      </c>
      <c r="R13" s="67">
        <v>85</v>
      </c>
      <c r="S13" s="67">
        <v>5</v>
      </c>
      <c r="T13" s="128"/>
      <c r="U13" s="127"/>
      <c r="V13" s="124">
        <f t="shared" si="0"/>
        <v>2</v>
      </c>
      <c r="W13" s="127"/>
      <c r="X13" s="127"/>
      <c r="Y13" s="127"/>
      <c r="Z13" s="127"/>
      <c r="AA13" s="124" t="str">
        <f t="shared" si="1"/>
        <v/>
      </c>
      <c r="AB13" s="127"/>
      <c r="AC13" s="128" t="str">
        <f t="shared" si="2"/>
        <v/>
      </c>
    </row>
    <row r="14" spans="1:29" ht="14.25" thickTop="1" thickBot="1">
      <c r="A14" s="27"/>
      <c r="B14" s="8">
        <f>SUM(B5:B13)</f>
        <v>2767</v>
      </c>
      <c r="C14" s="8">
        <f>SUM(C5:C13)</f>
        <v>36</v>
      </c>
      <c r="D14" s="42" t="s">
        <v>5</v>
      </c>
      <c r="E14" s="30">
        <f>SUM(E5:E13)</f>
        <v>39</v>
      </c>
      <c r="F14" s="30">
        <f>SUM(F5:F13)</f>
        <v>37</v>
      </c>
      <c r="G14" s="37">
        <f>SUM(G5:G13)</f>
        <v>3</v>
      </c>
      <c r="H14" s="10">
        <f>SUM(H5:H13)</f>
        <v>2</v>
      </c>
      <c r="I14" s="29">
        <f>SUM(I5:I13)</f>
        <v>2</v>
      </c>
      <c r="J14" s="35">
        <f>IF((A28=27),"",(SUM(J5:J13)/SUM(J5:L13))*100)</f>
        <v>0</v>
      </c>
      <c r="K14" s="22">
        <f>IF((A28=27),"",(SUM(K5:K13)/SUM(J5:L13))*100)</f>
        <v>85.714285714285708</v>
      </c>
      <c r="L14" s="31">
        <f>IF((A28=27),"",(SUM(L5:L13)/SUM(J5:L13))*100)</f>
        <v>14.285714285714285</v>
      </c>
      <c r="M14" s="15">
        <f>SUM(M5:M13)</f>
        <v>0</v>
      </c>
      <c r="N14" s="10">
        <f>SUM(N5:N13)</f>
        <v>0</v>
      </c>
      <c r="O14" s="17">
        <f>SUM(O5:O13)</f>
        <v>0</v>
      </c>
      <c r="P14" s="30">
        <f>SUM(P5:P13)</f>
        <v>15</v>
      </c>
      <c r="Q14" s="29">
        <f>SUM(Q5:Q13)</f>
        <v>5</v>
      </c>
      <c r="R14" s="153"/>
      <c r="S14" s="15">
        <f>IF(Q14=0,"",SUM(S5:S13)/Q14)</f>
        <v>5.4</v>
      </c>
      <c r="T14" s="129"/>
      <c r="U14" s="130"/>
      <c r="V14" s="129">
        <f>SUM(V5:V13)</f>
        <v>9</v>
      </c>
      <c r="W14" s="130">
        <f>ColorFunction($E$30,$E$5:$E$13)</f>
        <v>0</v>
      </c>
      <c r="X14" s="130">
        <f>ColorFunction($E$31,$E$5:$E$13)</f>
        <v>1</v>
      </c>
      <c r="Y14" s="130">
        <f>ColorFunction($E$32,$E$5:$E$13)</f>
        <v>2</v>
      </c>
      <c r="Z14" s="130">
        <f>ColorFunction($E$33,$E$5:$E$13)</f>
        <v>1</v>
      </c>
      <c r="AA14" s="131">
        <f>SUM(AA5:AA13)/(9-Q14)*100</f>
        <v>50</v>
      </c>
      <c r="AB14" s="130">
        <f>COUNTIF(P5:P13,"&gt;2")</f>
        <v>0</v>
      </c>
      <c r="AC14" s="129">
        <f>IF((G14=0),"",SUM(AC5:AC13)/G14*100)</f>
        <v>100</v>
      </c>
    </row>
    <row r="15" spans="1:29" ht="13.5" thickTop="1">
      <c r="A15" s="24">
        <v>10</v>
      </c>
      <c r="B15" s="3">
        <v>481</v>
      </c>
      <c r="C15" s="3">
        <v>5</v>
      </c>
      <c r="D15" s="39">
        <v>4</v>
      </c>
      <c r="E15" s="180">
        <v>6</v>
      </c>
      <c r="F15" s="91">
        <v>6</v>
      </c>
      <c r="G15" s="48">
        <v>1</v>
      </c>
      <c r="H15" s="52"/>
      <c r="I15" s="68"/>
      <c r="J15" s="51"/>
      <c r="K15" s="52"/>
      <c r="L15" s="53">
        <v>1</v>
      </c>
      <c r="M15" s="69"/>
      <c r="N15" s="52"/>
      <c r="O15" s="53"/>
      <c r="P15" s="91">
        <v>2</v>
      </c>
      <c r="Q15" s="68"/>
      <c r="R15" s="69"/>
      <c r="S15" s="69"/>
      <c r="T15" s="122"/>
      <c r="U15" s="124"/>
      <c r="V15" s="124" t="str">
        <f t="shared" ref="V15:V23" si="3">IF(Q15=0,"",P15)</f>
        <v/>
      </c>
      <c r="W15" s="124"/>
      <c r="X15" s="124"/>
      <c r="Y15" s="124"/>
      <c r="Z15" s="124"/>
      <c r="AA15" s="124" t="str">
        <f t="shared" ref="AA15:AA23" si="4">IF(AND(Q15="",P15=1),1,"")</f>
        <v/>
      </c>
      <c r="AB15" s="124"/>
      <c r="AC15" s="125">
        <f t="shared" ref="AC15:AC23" si="5">IF(AND(G15=""),"",SUM(K15))</f>
        <v>0</v>
      </c>
    </row>
    <row r="16" spans="1:29">
      <c r="A16" s="25">
        <v>11</v>
      </c>
      <c r="B16" s="2">
        <v>319</v>
      </c>
      <c r="C16" s="2">
        <v>4</v>
      </c>
      <c r="D16" s="40">
        <v>16</v>
      </c>
      <c r="E16" s="56">
        <v>4</v>
      </c>
      <c r="F16" s="55">
        <v>4</v>
      </c>
      <c r="G16" s="56"/>
      <c r="H16" s="57">
        <v>1</v>
      </c>
      <c r="I16" s="58"/>
      <c r="J16" s="59"/>
      <c r="K16" s="57">
        <v>1</v>
      </c>
      <c r="L16" s="60"/>
      <c r="M16" s="61"/>
      <c r="N16" s="57"/>
      <c r="O16" s="60"/>
      <c r="P16" s="55">
        <v>2</v>
      </c>
      <c r="Q16" s="58">
        <v>1</v>
      </c>
      <c r="R16" s="61">
        <v>114</v>
      </c>
      <c r="S16" s="61">
        <v>5</v>
      </c>
      <c r="T16" s="121"/>
      <c r="U16" s="126"/>
      <c r="V16" s="124">
        <f t="shared" si="3"/>
        <v>2</v>
      </c>
      <c r="W16" s="126"/>
      <c r="X16" s="126"/>
      <c r="Y16" s="126"/>
      <c r="Z16" s="126"/>
      <c r="AA16" s="124" t="str">
        <f t="shared" si="4"/>
        <v/>
      </c>
      <c r="AB16" s="126"/>
      <c r="AC16" s="121" t="str">
        <f t="shared" si="5"/>
        <v/>
      </c>
    </row>
    <row r="17" spans="1:29">
      <c r="A17" s="25">
        <v>12</v>
      </c>
      <c r="B17" s="2">
        <v>431</v>
      </c>
      <c r="C17" s="2">
        <v>5</v>
      </c>
      <c r="D17" s="40">
        <v>2</v>
      </c>
      <c r="E17" s="170">
        <v>4</v>
      </c>
      <c r="F17" s="55">
        <v>3</v>
      </c>
      <c r="G17" s="56"/>
      <c r="H17" s="57">
        <v>1</v>
      </c>
      <c r="I17" s="58"/>
      <c r="J17" s="59"/>
      <c r="K17" s="57">
        <v>1</v>
      </c>
      <c r="L17" s="60"/>
      <c r="M17" s="61"/>
      <c r="N17" s="57"/>
      <c r="O17" s="60"/>
      <c r="P17" s="55">
        <v>1</v>
      </c>
      <c r="Q17" s="58">
        <v>1</v>
      </c>
      <c r="R17" s="61">
        <v>81</v>
      </c>
      <c r="S17" s="61">
        <v>2</v>
      </c>
      <c r="T17" s="121"/>
      <c r="U17" s="126"/>
      <c r="V17" s="124">
        <f t="shared" si="3"/>
        <v>1</v>
      </c>
      <c r="W17" s="126"/>
      <c r="X17" s="126"/>
      <c r="Y17" s="126"/>
      <c r="Z17" s="126"/>
      <c r="AA17" s="124" t="str">
        <f t="shared" si="4"/>
        <v/>
      </c>
      <c r="AB17" s="126"/>
      <c r="AC17" s="121" t="str">
        <f t="shared" si="5"/>
        <v/>
      </c>
    </row>
    <row r="18" spans="1:29">
      <c r="A18" s="25">
        <v>13</v>
      </c>
      <c r="B18" s="2">
        <v>122</v>
      </c>
      <c r="C18" s="2">
        <v>3</v>
      </c>
      <c r="D18" s="40">
        <v>18</v>
      </c>
      <c r="E18" s="137">
        <v>2</v>
      </c>
      <c r="F18" s="55">
        <v>2</v>
      </c>
      <c r="G18" s="56"/>
      <c r="H18" s="57"/>
      <c r="I18" s="58"/>
      <c r="J18" s="59"/>
      <c r="K18" s="57"/>
      <c r="L18" s="60"/>
      <c r="M18" s="61"/>
      <c r="N18" s="57"/>
      <c r="O18" s="60"/>
      <c r="P18" s="55">
        <v>1</v>
      </c>
      <c r="Q18" s="58">
        <v>1</v>
      </c>
      <c r="R18" s="61">
        <v>121</v>
      </c>
      <c r="S18" s="61">
        <v>8</v>
      </c>
      <c r="T18" s="121"/>
      <c r="U18" s="126"/>
      <c r="V18" s="124">
        <f t="shared" si="3"/>
        <v>1</v>
      </c>
      <c r="W18" s="126"/>
      <c r="X18" s="126"/>
      <c r="Y18" s="126"/>
      <c r="Z18" s="126"/>
      <c r="AA18" s="124" t="str">
        <f t="shared" si="4"/>
        <v/>
      </c>
      <c r="AB18" s="126"/>
      <c r="AC18" s="121" t="str">
        <f t="shared" si="5"/>
        <v/>
      </c>
    </row>
    <row r="19" spans="1:29">
      <c r="A19" s="25">
        <v>14</v>
      </c>
      <c r="B19" s="2">
        <v>379</v>
      </c>
      <c r="C19" s="2">
        <v>4</v>
      </c>
      <c r="D19" s="40">
        <v>6</v>
      </c>
      <c r="E19" s="168">
        <v>5</v>
      </c>
      <c r="F19" s="55">
        <v>5</v>
      </c>
      <c r="G19" s="56">
        <v>1</v>
      </c>
      <c r="H19" s="57"/>
      <c r="I19" s="58"/>
      <c r="J19" s="59"/>
      <c r="K19" s="57">
        <v>1</v>
      </c>
      <c r="L19" s="60"/>
      <c r="M19" s="61"/>
      <c r="N19" s="57"/>
      <c r="O19" s="60"/>
      <c r="P19" s="55">
        <v>2</v>
      </c>
      <c r="Q19" s="58"/>
      <c r="R19" s="61"/>
      <c r="S19" s="61"/>
      <c r="T19" s="121"/>
      <c r="U19" s="126"/>
      <c r="V19" s="124" t="str">
        <f t="shared" si="3"/>
        <v/>
      </c>
      <c r="W19" s="126"/>
      <c r="X19" s="126"/>
      <c r="Y19" s="126"/>
      <c r="Z19" s="126"/>
      <c r="AA19" s="124" t="str">
        <f t="shared" si="4"/>
        <v/>
      </c>
      <c r="AB19" s="126"/>
      <c r="AC19" s="121">
        <f t="shared" si="5"/>
        <v>1</v>
      </c>
    </row>
    <row r="20" spans="1:29">
      <c r="A20" s="25">
        <v>15</v>
      </c>
      <c r="B20" s="2">
        <v>316</v>
      </c>
      <c r="C20" s="2">
        <v>4</v>
      </c>
      <c r="D20" s="40">
        <v>8</v>
      </c>
      <c r="E20" s="56">
        <v>4</v>
      </c>
      <c r="F20" s="55">
        <v>4</v>
      </c>
      <c r="G20" s="56">
        <v>1</v>
      </c>
      <c r="H20" s="57"/>
      <c r="I20" s="58"/>
      <c r="J20" s="59">
        <v>1</v>
      </c>
      <c r="K20" s="57"/>
      <c r="L20" s="60"/>
      <c r="M20" s="61"/>
      <c r="N20" s="57"/>
      <c r="O20" s="60"/>
      <c r="P20" s="55">
        <v>2</v>
      </c>
      <c r="Q20" s="58">
        <v>1</v>
      </c>
      <c r="R20" s="61">
        <v>137</v>
      </c>
      <c r="S20" s="61">
        <v>10</v>
      </c>
      <c r="T20" s="121"/>
      <c r="U20" s="126"/>
      <c r="V20" s="124">
        <f t="shared" si="3"/>
        <v>2</v>
      </c>
      <c r="W20" s="126"/>
      <c r="X20" s="126"/>
      <c r="Y20" s="126"/>
      <c r="Z20" s="126"/>
      <c r="AA20" s="124" t="str">
        <f t="shared" si="4"/>
        <v/>
      </c>
      <c r="AB20" s="126"/>
      <c r="AC20" s="121">
        <f t="shared" si="5"/>
        <v>0</v>
      </c>
    </row>
    <row r="21" spans="1:29">
      <c r="A21" s="25">
        <v>16</v>
      </c>
      <c r="B21" s="2">
        <v>322</v>
      </c>
      <c r="C21" s="2">
        <v>4</v>
      </c>
      <c r="D21" s="40">
        <v>14</v>
      </c>
      <c r="E21" s="56">
        <v>4</v>
      </c>
      <c r="F21" s="55">
        <v>4</v>
      </c>
      <c r="G21" s="56">
        <v>1</v>
      </c>
      <c r="H21" s="57"/>
      <c r="I21" s="58"/>
      <c r="J21" s="59"/>
      <c r="K21" s="57">
        <v>1</v>
      </c>
      <c r="L21" s="60"/>
      <c r="M21" s="61"/>
      <c r="N21" s="57"/>
      <c r="O21" s="60"/>
      <c r="P21" s="55">
        <v>2</v>
      </c>
      <c r="Q21" s="58">
        <v>1</v>
      </c>
      <c r="R21" s="61">
        <v>80</v>
      </c>
      <c r="S21" s="61">
        <v>12</v>
      </c>
      <c r="T21" s="121"/>
      <c r="U21" s="126"/>
      <c r="V21" s="124">
        <f t="shared" si="3"/>
        <v>2</v>
      </c>
      <c r="W21" s="126"/>
      <c r="X21" s="126"/>
      <c r="Y21" s="126"/>
      <c r="Z21" s="126"/>
      <c r="AA21" s="124" t="str">
        <f t="shared" si="4"/>
        <v/>
      </c>
      <c r="AB21" s="126"/>
      <c r="AC21" s="121">
        <f t="shared" si="5"/>
        <v>1</v>
      </c>
    </row>
    <row r="22" spans="1:29">
      <c r="A22" s="25">
        <v>17</v>
      </c>
      <c r="B22" s="2">
        <v>345</v>
      </c>
      <c r="C22" s="2">
        <v>4</v>
      </c>
      <c r="D22" s="40">
        <v>10</v>
      </c>
      <c r="E22" s="168">
        <v>5</v>
      </c>
      <c r="F22" s="55">
        <v>5</v>
      </c>
      <c r="G22" s="56">
        <v>1</v>
      </c>
      <c r="H22" s="57"/>
      <c r="I22" s="58"/>
      <c r="J22" s="59">
        <v>1</v>
      </c>
      <c r="K22" s="57"/>
      <c r="L22" s="60"/>
      <c r="M22" s="61"/>
      <c r="N22" s="57"/>
      <c r="O22" s="60"/>
      <c r="P22" s="55">
        <v>2</v>
      </c>
      <c r="Q22" s="58"/>
      <c r="R22" s="61"/>
      <c r="S22" s="61"/>
      <c r="T22" s="121"/>
      <c r="U22" s="126"/>
      <c r="V22" s="124" t="str">
        <f t="shared" si="3"/>
        <v/>
      </c>
      <c r="W22" s="126"/>
      <c r="X22" s="126"/>
      <c r="Y22" s="126"/>
      <c r="Z22" s="126"/>
      <c r="AA22" s="124" t="str">
        <f t="shared" si="4"/>
        <v/>
      </c>
      <c r="AB22" s="126"/>
      <c r="AC22" s="121">
        <f t="shared" si="5"/>
        <v>0</v>
      </c>
    </row>
    <row r="23" spans="1:29" ht="13.5" thickBot="1">
      <c r="A23" s="28">
        <v>18</v>
      </c>
      <c r="B23" s="5">
        <v>281</v>
      </c>
      <c r="C23" s="5">
        <v>4</v>
      </c>
      <c r="D23" s="43">
        <v>12</v>
      </c>
      <c r="E23" s="56">
        <v>4</v>
      </c>
      <c r="F23" s="70">
        <v>4</v>
      </c>
      <c r="G23" s="71"/>
      <c r="H23" s="72">
        <v>1</v>
      </c>
      <c r="I23" s="73"/>
      <c r="J23" s="74"/>
      <c r="K23" s="72">
        <v>1</v>
      </c>
      <c r="L23" s="75"/>
      <c r="M23" s="76"/>
      <c r="N23" s="72"/>
      <c r="O23" s="75"/>
      <c r="P23" s="70">
        <v>2</v>
      </c>
      <c r="Q23" s="73">
        <v>1</v>
      </c>
      <c r="R23" s="76">
        <v>96</v>
      </c>
      <c r="S23" s="76">
        <v>12</v>
      </c>
      <c r="T23" s="133"/>
      <c r="U23" s="132"/>
      <c r="V23" s="124">
        <f t="shared" si="3"/>
        <v>2</v>
      </c>
      <c r="W23" s="132"/>
      <c r="X23" s="132"/>
      <c r="Y23" s="132"/>
      <c r="Z23" s="132"/>
      <c r="AA23" s="124" t="str">
        <f t="shared" si="4"/>
        <v/>
      </c>
      <c r="AB23" s="132"/>
      <c r="AC23" s="128" t="str">
        <f t="shared" si="5"/>
        <v/>
      </c>
    </row>
    <row r="24" spans="1:29" ht="14.25" thickTop="1" thickBot="1">
      <c r="A24" s="7"/>
      <c r="B24" s="8">
        <f>SUM(B15:B23)</f>
        <v>2996</v>
      </c>
      <c r="C24" s="8">
        <f>SUM(C15:C23)</f>
        <v>37</v>
      </c>
      <c r="D24" s="42" t="s">
        <v>6</v>
      </c>
      <c r="E24" s="30">
        <f>SUM(E15:E23)</f>
        <v>38</v>
      </c>
      <c r="F24" s="30">
        <f>SUM(F15:F23)</f>
        <v>37</v>
      </c>
      <c r="G24" s="37">
        <f>SUM(G15:G23)</f>
        <v>5</v>
      </c>
      <c r="H24" s="10">
        <f>SUM(H15:H23)</f>
        <v>3</v>
      </c>
      <c r="I24" s="29">
        <f>SUM(I15:I23)</f>
        <v>0</v>
      </c>
      <c r="J24" s="35">
        <f>IF((A29=27),"",(SUM(J15:J23)/SUM(J15:L23))*100)</f>
        <v>25</v>
      </c>
      <c r="K24" s="35">
        <f>IF((A29=27),"",(SUM(K15:K23)/SUM(J15:L23))*100)</f>
        <v>62.5</v>
      </c>
      <c r="L24" s="35">
        <f>IF((A29=27),"",(SUM(L15:L23)/SUM(J15:L23))*100)</f>
        <v>12.5</v>
      </c>
      <c r="M24" s="15">
        <f>SUM(M15:M23)</f>
        <v>0</v>
      </c>
      <c r="N24" s="10">
        <f>SUM(N15:N23)</f>
        <v>0</v>
      </c>
      <c r="O24" s="17">
        <f>SUM(O15:O23)</f>
        <v>0</v>
      </c>
      <c r="P24" s="30">
        <f>SUM(P15:P23)</f>
        <v>16</v>
      </c>
      <c r="Q24" s="29">
        <f>SUM(Q15:Q23)</f>
        <v>6</v>
      </c>
      <c r="R24" s="153"/>
      <c r="S24" s="15">
        <f>IF(Q24=0,"",SUM(S15:S23)/Q24)</f>
        <v>8.1666666666666661</v>
      </c>
      <c r="T24" s="129"/>
      <c r="U24" s="130"/>
      <c r="V24" s="129">
        <f>SUM(V15:V23)</f>
        <v>10</v>
      </c>
      <c r="W24" s="130">
        <f>ColorFunction($E$30,$E$15:$E$23)</f>
        <v>0</v>
      </c>
      <c r="X24" s="130">
        <f>ColorFunction($E$31,$E$15:$E$23)</f>
        <v>2</v>
      </c>
      <c r="Y24" s="130">
        <f>ColorFunction($E$32,$E$15:$E$23)</f>
        <v>3</v>
      </c>
      <c r="Z24" s="130">
        <f>ColorFunction($E$33,$E$15:$E$23)</f>
        <v>0</v>
      </c>
      <c r="AA24" s="131">
        <f>SUM(AA15:AA23)/(9-Q24)*100</f>
        <v>0</v>
      </c>
      <c r="AB24" s="130">
        <f>COUNTIF(P15:P23,"&gt;2")</f>
        <v>0</v>
      </c>
      <c r="AC24" s="131">
        <f>IF((G24=0),"",SUM(AC15:AC23)/G24*100)</f>
        <v>40</v>
      </c>
    </row>
    <row r="25" spans="1:29" ht="14.25" thickTop="1" thickBot="1">
      <c r="A25" s="6"/>
      <c r="B25" s="9">
        <f>SUM(B24,B14)</f>
        <v>5763</v>
      </c>
      <c r="C25" s="9">
        <f>SUM(C24,C14)</f>
        <v>73</v>
      </c>
      <c r="D25" s="44" t="s">
        <v>7</v>
      </c>
      <c r="E25" s="81">
        <f>IF(E14=0,"0",(E24+E14))</f>
        <v>77</v>
      </c>
      <c r="F25" s="30">
        <f>SUM(F14,F24)</f>
        <v>74</v>
      </c>
      <c r="G25" s="18">
        <f>SUM(G24,G14)</f>
        <v>8</v>
      </c>
      <c r="H25" s="11">
        <f>SUM(H24,H14)</f>
        <v>5</v>
      </c>
      <c r="I25" s="20">
        <f>SUM(I24,I14)</f>
        <v>2</v>
      </c>
      <c r="J25" s="36">
        <f>IF((A28=27),"",(SUM(J14,J24)/2))</f>
        <v>12.5</v>
      </c>
      <c r="K25" s="23">
        <f>IF((A28=27),"",(SUM(K14,K24)/2))</f>
        <v>74.107142857142861</v>
      </c>
      <c r="L25" s="32">
        <f>IF((A28=27),"",(SUM(L14,L24)/2))</f>
        <v>13.392857142857142</v>
      </c>
      <c r="M25" s="33">
        <f>SUM(M24,M14)</f>
        <v>0</v>
      </c>
      <c r="N25" s="11">
        <f>SUM(N24,N14)</f>
        <v>0</v>
      </c>
      <c r="O25" s="21">
        <f>SUM(O24,O14)</f>
        <v>0</v>
      </c>
      <c r="P25" s="92">
        <f>IF(P14+P24=0,"",SUM(P24,P14))</f>
        <v>31</v>
      </c>
      <c r="Q25" s="20">
        <f>IF(Q14+Q24=0,"",SUM(Q24,Q14))</f>
        <v>11</v>
      </c>
      <c r="R25" s="154"/>
      <c r="S25" s="33">
        <f>IF(Q25="","",SUM(S24,S14)/2)</f>
        <v>6.7833333333333332</v>
      </c>
      <c r="T25" s="80" t="str">
        <f>IF(N25=0,"",(O25)/N25*100)</f>
        <v/>
      </c>
      <c r="U25" s="82">
        <f>IF(Q25="","",(Q25)/18*100)</f>
        <v>61.111111111111114</v>
      </c>
      <c r="V25" s="93">
        <f>IF(Q25="","",(V14+V24)/Q25)</f>
        <v>1.7272727272727273</v>
      </c>
      <c r="W25" s="82">
        <f>SUM(W14,W24)</f>
        <v>0</v>
      </c>
      <c r="X25" s="82">
        <f>IF(X14+X24=0,"",SUM(X14,X24))</f>
        <v>3</v>
      </c>
      <c r="Y25" s="82">
        <f>SUM(Y14,Y24)</f>
        <v>5</v>
      </c>
      <c r="Z25" s="82">
        <f>SUM(Z14,Z24)</f>
        <v>1</v>
      </c>
      <c r="AA25" s="101">
        <f>IF(Q25="","",SUM(AA5:AA13,AA15:AA23)/SUM(18-Q25)*100)</f>
        <v>28.571428571428569</v>
      </c>
      <c r="AB25" s="82">
        <f>SUM(AB14,AB24)</f>
        <v>0</v>
      </c>
      <c r="AC25" s="102">
        <f>SUM(AC24,AC14)/2</f>
        <v>70</v>
      </c>
    </row>
    <row r="26" spans="1:29" ht="13.5" thickTop="1"/>
    <row r="27" spans="1:29">
      <c r="E27" s="85" t="s">
        <v>56</v>
      </c>
    </row>
    <row r="28" spans="1:29" ht="15.75" thickBot="1">
      <c r="A28" s="103">
        <f>COUNTBLANK(I5:K13)</f>
        <v>19</v>
      </c>
      <c r="W28" s="155" t="s">
        <v>115</v>
      </c>
    </row>
    <row r="29" spans="1:29" ht="14.25" thickTop="1" thickBot="1">
      <c r="A29" s="103">
        <f>COUNTBLANK(I15:K23)</f>
        <v>20</v>
      </c>
      <c r="E29" t="s">
        <v>54</v>
      </c>
      <c r="S29" s="37" t="s">
        <v>94</v>
      </c>
      <c r="T29" s="14"/>
      <c r="W29" s="156" t="s">
        <v>116</v>
      </c>
      <c r="X29" s="160" t="s">
        <v>123</v>
      </c>
      <c r="Y29" s="156" t="s">
        <v>109</v>
      </c>
    </row>
    <row r="30" spans="1:29" ht="14.25" thickTop="1" thickBot="1">
      <c r="A30" s="103">
        <f>SUM(L5:L23)</f>
        <v>16.285714285714285</v>
      </c>
      <c r="E30" s="123" t="s">
        <v>79</v>
      </c>
      <c r="S30" s="30" t="s">
        <v>95</v>
      </c>
      <c r="T30" s="30">
        <f>SUMIF(C:C,"3",E:E)/COUNTIF(C:C,3)</f>
        <v>3</v>
      </c>
      <c r="W30" s="156" t="s">
        <v>117</v>
      </c>
      <c r="X30" s="118">
        <f>COUNTIFS(R5:R23,"&gt;=45",R5:R23,"&lt;=70")</f>
        <v>1</v>
      </c>
      <c r="Y30" s="157">
        <f>IF(X30=0,"",AVERAGEIFS(S5:S23,R5:R23,"&gt;=45",R5:R23,"&lt;=70"))</f>
        <v>4</v>
      </c>
    </row>
    <row r="31" spans="1:29" ht="14.25" thickTop="1" thickBot="1">
      <c r="E31" s="88" t="s">
        <v>51</v>
      </c>
      <c r="S31" s="30" t="s">
        <v>96</v>
      </c>
      <c r="T31" s="30">
        <f>SUMIF(C:C,"4",E:E)/COUNTIF(C:C,4)</f>
        <v>4.3636363636363633</v>
      </c>
      <c r="W31" s="158" t="s">
        <v>118</v>
      </c>
      <c r="X31" s="118">
        <f>COUNTIFS(R5:R23,"&gt;=71",R5:R23,"&lt;=90")</f>
        <v>3</v>
      </c>
      <c r="Y31" s="157">
        <f>IF(X31=0,"",AVERAGEIFS(S5:S23,R5:R23,"&gt;=71",R5:R23,"&lt;=90"))</f>
        <v>6.333333333333333</v>
      </c>
    </row>
    <row r="32" spans="1:29" ht="14.25" thickTop="1" thickBot="1">
      <c r="E32" s="119" t="s">
        <v>52</v>
      </c>
      <c r="S32" s="30" t="s">
        <v>97</v>
      </c>
      <c r="T32" s="30">
        <f>SUMIF(C:C,"5",E:E)/COUNTIF(C:C,5)</f>
        <v>5</v>
      </c>
      <c r="W32" s="158" t="s">
        <v>119</v>
      </c>
      <c r="X32" s="118">
        <f>COUNTIFS(R5:R23,"&gt;=91",R5:R23,"&lt;=115")</f>
        <v>3</v>
      </c>
      <c r="Y32" s="159">
        <f>IF(X32=0,"",AVERAGEIFS(S5:S23,R5:R23,"&gt;=91",R5:R23,"&lt;=115"))</f>
        <v>8</v>
      </c>
    </row>
    <row r="33" spans="5:26" ht="14.25" thickTop="1" thickBot="1">
      <c r="E33" s="89" t="s">
        <v>55</v>
      </c>
      <c r="F33" s="89"/>
      <c r="G33" s="89"/>
      <c r="W33" s="158" t="s">
        <v>120</v>
      </c>
      <c r="X33" s="118">
        <f>COUNTIFS(R5:R23,"&gt;=116",R5:R23,"&lt;=140")</f>
        <v>3</v>
      </c>
      <c r="Y33" s="157">
        <f>IF(X33=0,"",AVERAGEIFS(S5:S23,R5:R23,"&gt;=116",R5:R23,"&lt;=140"))</f>
        <v>8</v>
      </c>
    </row>
    <row r="34" spans="5:26" ht="14.25" thickTop="1" thickBot="1">
      <c r="S34" s="30" t="s">
        <v>102</v>
      </c>
      <c r="T34" s="136">
        <f>IF(E25="0","",SUM(E5:E8)-SUM(C5:C8))</f>
        <v>1</v>
      </c>
      <c r="W34" s="158" t="s">
        <v>121</v>
      </c>
      <c r="X34" s="118">
        <f>COUNTIFS(R5:R23,"&gt;=141",R5:R23,"&lt;=161")</f>
        <v>0</v>
      </c>
      <c r="Y34" s="157" t="str">
        <f>IF(X34=0,"",AVERAGEIFS(S5:S23,R5:R23,"&gt;=141",R5:R23,"&lt;=160"))</f>
        <v/>
      </c>
    </row>
    <row r="35" spans="5:26" ht="14.25" thickTop="1" thickBot="1">
      <c r="S35" s="30" t="s">
        <v>103</v>
      </c>
      <c r="T35" s="136">
        <f>IF(E25="0","",SUM(E20:E23)-SUM(C20:C23))</f>
        <v>1</v>
      </c>
      <c r="W35" s="158" t="s">
        <v>122</v>
      </c>
      <c r="X35" s="118">
        <f>COUNTIFS(R5:R23,"&gt;=161",R5:R23,"&lt;=180")</f>
        <v>0</v>
      </c>
      <c r="Y35" s="157" t="str">
        <f>IF(X35=0,"",AVERAGEIFS(S5:S23,R5:R23,"&gt;=161",R5:R23,"&lt;=180"))</f>
        <v/>
      </c>
    </row>
    <row r="36" spans="5:26" ht="13.5" thickTop="1"/>
    <row r="37" spans="5:26" ht="13.5" thickBot="1">
      <c r="W37" s="98" t="s">
        <v>124</v>
      </c>
    </row>
    <row r="38" spans="5:26" ht="14.25" thickTop="1" thickBot="1">
      <c r="W38" s="156" t="s">
        <v>116</v>
      </c>
      <c r="X38" s="160" t="s">
        <v>123</v>
      </c>
      <c r="Y38" s="165" t="s">
        <v>138</v>
      </c>
      <c r="Z38" s="166" t="s">
        <v>135</v>
      </c>
    </row>
    <row r="39" spans="5:26" ht="14.25" thickTop="1" thickBot="1">
      <c r="W39" s="158" t="s">
        <v>139</v>
      </c>
      <c r="X39" s="118">
        <f>COUNTIFS(S5:S23,"&gt;=0,1",S5:S23,"&lt;=0,9")</f>
        <v>0</v>
      </c>
      <c r="Y39" s="86" t="str">
        <f>IF(X39=0,"",COUNTIFS(P5:P23,"=1",S5:S23,"&lt;1"))</f>
        <v/>
      </c>
      <c r="Z39" s="86" t="str">
        <f t="shared" ref="Z39" si="6">IF(X39=0,"",Y39/X39*100)</f>
        <v/>
      </c>
    </row>
    <row r="40" spans="5:26" ht="14.25" thickTop="1" thickBot="1">
      <c r="W40" s="156" t="s">
        <v>125</v>
      </c>
      <c r="X40" s="118">
        <f>COUNTIFS(S5:S23,"&gt;=1",S5:S23,"&lt;=1,5")</f>
        <v>0</v>
      </c>
      <c r="Y40" s="86" t="str">
        <f>IF(X40=0,"",COUNTIFS(P5:P23,"=1",S5:S23,"&gt;=1",S5:S23,"&lt;=1,5"))</f>
        <v/>
      </c>
      <c r="Z40" s="86" t="str">
        <f>IF(X40=0,"",Y40/X40*100)</f>
        <v/>
      </c>
    </row>
    <row r="41" spans="5:26" ht="14.25" thickTop="1" thickBot="1">
      <c r="W41" s="156" t="s">
        <v>126</v>
      </c>
      <c r="X41" s="118">
        <f>COUNTIFS(S5:S23,"&gt;=1,6",S5:S23,"&lt;=3")</f>
        <v>1</v>
      </c>
      <c r="Y41" s="86">
        <f>IF(X41=0,"",COUNTIFS(P5:P23,"=1",S5:S23,"&gt;=1,6",S5:S23,"&lt;=3"))</f>
        <v>1</v>
      </c>
      <c r="Z41" s="86">
        <f t="shared" ref="Z41:Z44" si="7">IF(X41=0,"",Y41/X41*100)</f>
        <v>100</v>
      </c>
    </row>
    <row r="42" spans="5:26" ht="14.25" thickTop="1" thickBot="1">
      <c r="W42" s="156" t="s">
        <v>127</v>
      </c>
      <c r="X42" s="118">
        <f>COUNTIFS(S5:S23,"&gt;=3,1",S5:S23,"&lt;=4,5")</f>
        <v>1</v>
      </c>
      <c r="Y42" s="86">
        <f>IF(X42=0,"",COUNTIFS(P5:P23,"=1",S5:S23,"&gt;=3,1",S5:S23,"&lt;=4,5"))</f>
        <v>1</v>
      </c>
      <c r="Z42" s="86">
        <f t="shared" si="7"/>
        <v>100</v>
      </c>
    </row>
    <row r="43" spans="5:26" ht="14.25" thickTop="1" thickBot="1">
      <c r="W43" s="156" t="s">
        <v>128</v>
      </c>
      <c r="X43" s="118">
        <f>COUNTIFS(S5:S23,"&gt;=4,6",S5:S23,"&lt;=6")</f>
        <v>5</v>
      </c>
      <c r="Y43" s="86">
        <f>IF(X43=0,"",COUNTIFS(P5:P23,"=1",S5:S23,"&gt;=4,6",S5:S23,"&lt;=6"))</f>
        <v>0</v>
      </c>
      <c r="Z43" s="86">
        <f t="shared" si="7"/>
        <v>0</v>
      </c>
    </row>
    <row r="44" spans="5:26" ht="14.25" thickTop="1" thickBot="1">
      <c r="W44" s="158" t="s">
        <v>136</v>
      </c>
      <c r="X44" s="118">
        <f>COUNTIFS(S5:S23,"&gt;6")</f>
        <v>5</v>
      </c>
      <c r="Y44" s="86">
        <f>IF(X44=0,"",COUNTIFS(P5:P23,"=1",S5:S23,"&gt;6"))</f>
        <v>1</v>
      </c>
      <c r="Z44" s="86">
        <f t="shared" si="7"/>
        <v>20</v>
      </c>
    </row>
    <row r="45" spans="5:26" ht="13.5" thickTop="1"/>
  </sheetData>
  <phoneticPr fontId="0" type="noConversion"/>
  <pageMargins left="0.75" right="0.75" top="1" bottom="1" header="0.5" footer="0.5"/>
  <headerFooter alignWithMargins="0"/>
</worksheet>
</file>

<file path=xl/worksheets/sheet12.xml><?xml version="1.0" encoding="utf-8"?>
<worksheet xmlns="http://schemas.openxmlformats.org/spreadsheetml/2006/main" xmlns:r="http://schemas.openxmlformats.org/officeDocument/2006/relationships">
  <sheetPr codeName="Sheet9"/>
  <dimension ref="A1:AC45"/>
  <sheetViews>
    <sheetView workbookViewId="0">
      <selection activeCell="AA25" sqref="AA25"/>
    </sheetView>
  </sheetViews>
  <sheetFormatPr defaultRowHeight="12.75"/>
  <cols>
    <col min="1" max="1" width="4.85546875" customWidth="1"/>
    <col min="2" max="2" width="7.140625" customWidth="1"/>
    <col min="3" max="3" width="3.85546875" bestFit="1" customWidth="1"/>
    <col min="4" max="4" width="7.140625" bestFit="1" customWidth="1"/>
    <col min="5" max="5" width="5.85546875" bestFit="1" customWidth="1"/>
    <col min="6" max="6" width="7.28515625" customWidth="1"/>
    <col min="7" max="8" width="6.85546875" customWidth="1"/>
    <col min="9" max="9" width="8" customWidth="1"/>
    <col min="10" max="10" width="8.5703125" customWidth="1"/>
    <col min="12" max="12" width="7.42578125" bestFit="1" customWidth="1"/>
    <col min="13" max="13" width="10.140625" bestFit="1" customWidth="1"/>
    <col min="15" max="15" width="5.5703125" bestFit="1" customWidth="1"/>
    <col min="16" max="16" width="6.85546875" customWidth="1"/>
    <col min="17" max="18" width="6.28515625" customWidth="1"/>
    <col min="19" max="19" width="16.140625" bestFit="1" customWidth="1"/>
    <col min="20" max="20" width="6.7109375" customWidth="1"/>
    <col min="21" max="21" width="7" customWidth="1"/>
    <col min="23" max="23" width="7" bestFit="1" customWidth="1"/>
    <col min="24" max="24" width="7.28515625" bestFit="1" customWidth="1"/>
    <col min="25" max="25" width="7.5703125" bestFit="1" customWidth="1"/>
    <col min="26" max="26" width="6.5703125" bestFit="1" customWidth="1"/>
    <col min="27" max="27" width="11.7109375" bestFit="1" customWidth="1"/>
    <col min="29" max="29" width="19.7109375" bestFit="1" customWidth="1"/>
  </cols>
  <sheetData>
    <row r="1" spans="1:29" ht="18">
      <c r="A1" s="46" t="s">
        <v>2</v>
      </c>
      <c r="B1" s="45"/>
      <c r="C1" s="45"/>
      <c r="D1" s="45"/>
      <c r="E1" s="45"/>
      <c r="F1" s="45"/>
      <c r="J1" s="47" t="str">
        <f>IF(E25="0","0","1")</f>
        <v>1</v>
      </c>
      <c r="L1" s="45" t="s">
        <v>46</v>
      </c>
      <c r="M1" s="100">
        <v>39973</v>
      </c>
      <c r="O1" s="85" t="s">
        <v>75</v>
      </c>
      <c r="Q1" s="117">
        <v>4.5999999999999996</v>
      </c>
      <c r="R1" s="152"/>
      <c r="T1" s="85" t="s">
        <v>76</v>
      </c>
      <c r="V1" s="117">
        <v>3</v>
      </c>
      <c r="X1" t="s">
        <v>156</v>
      </c>
    </row>
    <row r="2" spans="1:29" ht="13.5" thickBot="1">
      <c r="X2" t="s">
        <v>157</v>
      </c>
    </row>
    <row r="3" spans="1:29" ht="14.25" thickTop="1" thickBot="1">
      <c r="A3" s="12"/>
      <c r="B3" s="13"/>
      <c r="C3" s="13"/>
      <c r="D3" s="13"/>
      <c r="E3" s="13"/>
      <c r="F3" s="116"/>
      <c r="G3" s="12"/>
      <c r="H3" s="16" t="s">
        <v>22</v>
      </c>
      <c r="I3" s="13"/>
      <c r="J3" s="12"/>
      <c r="K3" s="16" t="s">
        <v>17</v>
      </c>
      <c r="L3" s="13"/>
      <c r="M3" s="12"/>
      <c r="N3" s="16" t="s">
        <v>12</v>
      </c>
      <c r="O3" s="29"/>
      <c r="P3" s="14"/>
      <c r="Q3" s="14"/>
      <c r="R3" s="151" t="s">
        <v>112</v>
      </c>
      <c r="S3" s="29"/>
      <c r="T3" s="13"/>
      <c r="U3" s="14"/>
      <c r="V3" s="86"/>
      <c r="W3" s="86"/>
      <c r="X3" s="86"/>
      <c r="Y3" s="86"/>
      <c r="Z3" s="86"/>
      <c r="AA3" s="86"/>
      <c r="AB3" s="86"/>
      <c r="AC3" s="86"/>
    </row>
    <row r="4" spans="1:29" ht="14.25" thickTop="1" thickBot="1">
      <c r="A4" s="15" t="s">
        <v>0</v>
      </c>
      <c r="B4" s="10" t="s">
        <v>1</v>
      </c>
      <c r="C4" s="10" t="s">
        <v>3</v>
      </c>
      <c r="D4" s="17" t="s">
        <v>4</v>
      </c>
      <c r="E4" s="30" t="s">
        <v>8</v>
      </c>
      <c r="F4" s="30" t="s">
        <v>74</v>
      </c>
      <c r="G4" s="37" t="s">
        <v>19</v>
      </c>
      <c r="H4" s="17" t="s">
        <v>20</v>
      </c>
      <c r="I4" s="38" t="s">
        <v>21</v>
      </c>
      <c r="J4" s="18" t="s">
        <v>14</v>
      </c>
      <c r="K4" s="19" t="s">
        <v>15</v>
      </c>
      <c r="L4" s="19" t="s">
        <v>16</v>
      </c>
      <c r="M4" s="18" t="s">
        <v>9</v>
      </c>
      <c r="N4" s="19" t="s">
        <v>10</v>
      </c>
      <c r="O4" s="20" t="s">
        <v>11</v>
      </c>
      <c r="P4" s="29" t="s">
        <v>13</v>
      </c>
      <c r="Q4" s="29" t="s">
        <v>23</v>
      </c>
      <c r="R4" s="29" t="s">
        <v>113</v>
      </c>
      <c r="S4" s="87" t="s">
        <v>114</v>
      </c>
      <c r="T4" s="30" t="s">
        <v>18</v>
      </c>
      <c r="U4" s="29" t="s">
        <v>24</v>
      </c>
      <c r="V4" s="87" t="s">
        <v>49</v>
      </c>
      <c r="W4" s="87" t="s">
        <v>79</v>
      </c>
      <c r="X4" s="87" t="s">
        <v>51</v>
      </c>
      <c r="Y4" s="87" t="s">
        <v>52</v>
      </c>
      <c r="Z4" s="87" t="s">
        <v>53</v>
      </c>
      <c r="AA4" s="87" t="s">
        <v>48</v>
      </c>
      <c r="AB4" s="87" t="s">
        <v>81</v>
      </c>
      <c r="AC4" s="87" t="s">
        <v>57</v>
      </c>
    </row>
    <row r="5" spans="1:29" ht="13.5" thickTop="1">
      <c r="A5" s="24">
        <v>1</v>
      </c>
      <c r="B5" s="3">
        <v>307</v>
      </c>
      <c r="C5" s="3">
        <v>4</v>
      </c>
      <c r="D5" s="39">
        <v>11</v>
      </c>
      <c r="E5" s="48">
        <v>4</v>
      </c>
      <c r="F5" s="90">
        <v>4</v>
      </c>
      <c r="G5" s="48">
        <v>1</v>
      </c>
      <c r="H5" s="49"/>
      <c r="I5" s="50"/>
      <c r="J5" s="51"/>
      <c r="K5" s="52"/>
      <c r="L5" s="53">
        <v>1</v>
      </c>
      <c r="M5" s="54"/>
      <c r="N5" s="52"/>
      <c r="O5" s="53"/>
      <c r="P5" s="90">
        <v>1</v>
      </c>
      <c r="Q5" s="68"/>
      <c r="R5" s="54"/>
      <c r="S5" s="54"/>
      <c r="T5" s="125"/>
      <c r="U5" s="124"/>
      <c r="V5" s="124" t="str">
        <f t="shared" ref="V5:V13" si="0">IF(Q5=0,"",P5)</f>
        <v/>
      </c>
      <c r="W5" s="124"/>
      <c r="X5" s="124"/>
      <c r="Y5" s="124"/>
      <c r="Z5" s="124"/>
      <c r="AA5" s="124">
        <f t="shared" ref="AA5:AA13" si="1">IF(AND(Q5="",P5=1),1,"")</f>
        <v>1</v>
      </c>
      <c r="AB5" s="124"/>
      <c r="AC5" s="125">
        <f t="shared" ref="AC5:AC13" si="2">IF(AND(G5=""),"",SUM(K5))</f>
        <v>0</v>
      </c>
    </row>
    <row r="6" spans="1:29">
      <c r="A6" s="25">
        <v>2</v>
      </c>
      <c r="B6" s="2">
        <v>323</v>
      </c>
      <c r="C6" s="2">
        <v>4</v>
      </c>
      <c r="D6" s="40">
        <v>5</v>
      </c>
      <c r="E6" s="168">
        <v>5</v>
      </c>
      <c r="F6" s="55">
        <v>5</v>
      </c>
      <c r="G6" s="56">
        <v>1</v>
      </c>
      <c r="H6" s="57"/>
      <c r="I6" s="58"/>
      <c r="J6" s="59"/>
      <c r="K6" s="57"/>
      <c r="L6" s="60">
        <v>1</v>
      </c>
      <c r="M6" s="61"/>
      <c r="N6" s="57">
        <v>1</v>
      </c>
      <c r="O6" s="60"/>
      <c r="P6" s="55">
        <v>2</v>
      </c>
      <c r="Q6" s="58"/>
      <c r="R6" s="61"/>
      <c r="S6" s="61"/>
      <c r="T6" s="121"/>
      <c r="U6" s="126"/>
      <c r="V6" s="124" t="str">
        <f t="shared" si="0"/>
        <v/>
      </c>
      <c r="W6" s="126"/>
      <c r="X6" s="126"/>
      <c r="Y6" s="126"/>
      <c r="Z6" s="126"/>
      <c r="AA6" s="124" t="str">
        <f t="shared" si="1"/>
        <v/>
      </c>
      <c r="AB6" s="126"/>
      <c r="AC6" s="121">
        <f t="shared" si="2"/>
        <v>0</v>
      </c>
    </row>
    <row r="7" spans="1:29">
      <c r="A7" s="25">
        <v>3</v>
      </c>
      <c r="B7" s="2">
        <v>138</v>
      </c>
      <c r="C7" s="2">
        <v>3</v>
      </c>
      <c r="D7" s="40">
        <v>15</v>
      </c>
      <c r="E7" s="56">
        <v>3</v>
      </c>
      <c r="F7" s="55">
        <v>3</v>
      </c>
      <c r="G7" s="56"/>
      <c r="H7" s="57"/>
      <c r="I7" s="58"/>
      <c r="J7" s="59"/>
      <c r="K7" s="57"/>
      <c r="L7" s="60"/>
      <c r="M7" s="61"/>
      <c r="N7" s="57"/>
      <c r="O7" s="60"/>
      <c r="P7" s="55">
        <v>1</v>
      </c>
      <c r="Q7" s="58"/>
      <c r="R7" s="61"/>
      <c r="S7" s="61"/>
      <c r="T7" s="121"/>
      <c r="U7" s="126"/>
      <c r="V7" s="124" t="str">
        <f t="shared" si="0"/>
        <v/>
      </c>
      <c r="W7" s="126"/>
      <c r="X7" s="126"/>
      <c r="Y7" s="126"/>
      <c r="Z7" s="126"/>
      <c r="AA7" s="124">
        <f t="shared" si="1"/>
        <v>1</v>
      </c>
      <c r="AB7" s="126"/>
      <c r="AC7" s="121" t="str">
        <f t="shared" si="2"/>
        <v/>
      </c>
    </row>
    <row r="8" spans="1:29">
      <c r="A8" s="25">
        <v>4</v>
      </c>
      <c r="B8" s="2">
        <v>310</v>
      </c>
      <c r="C8" s="2">
        <v>4</v>
      </c>
      <c r="D8" s="40">
        <v>13</v>
      </c>
      <c r="E8" s="168">
        <v>5</v>
      </c>
      <c r="F8" s="55">
        <v>5</v>
      </c>
      <c r="G8" s="56"/>
      <c r="H8" s="57">
        <v>1</v>
      </c>
      <c r="I8" s="58"/>
      <c r="J8" s="59"/>
      <c r="K8" s="57">
        <v>1</v>
      </c>
      <c r="L8" s="60"/>
      <c r="M8" s="61"/>
      <c r="N8" s="57"/>
      <c r="O8" s="60"/>
      <c r="P8" s="55">
        <v>3</v>
      </c>
      <c r="Q8" s="58">
        <v>1</v>
      </c>
      <c r="R8" s="61"/>
      <c r="S8" s="61"/>
      <c r="T8" s="121"/>
      <c r="U8" s="126"/>
      <c r="V8" s="124">
        <f t="shared" si="0"/>
        <v>3</v>
      </c>
      <c r="W8" s="126"/>
      <c r="X8" s="126"/>
      <c r="Y8" s="126"/>
      <c r="Z8" s="126"/>
      <c r="AA8" s="124" t="str">
        <f t="shared" si="1"/>
        <v/>
      </c>
      <c r="AB8" s="126"/>
      <c r="AC8" s="121" t="str">
        <f t="shared" si="2"/>
        <v/>
      </c>
    </row>
    <row r="9" spans="1:29">
      <c r="A9" s="25">
        <v>5</v>
      </c>
      <c r="B9" s="2">
        <v>431</v>
      </c>
      <c r="C9" s="2">
        <v>5</v>
      </c>
      <c r="D9" s="40">
        <v>3</v>
      </c>
      <c r="E9" s="168">
        <v>6</v>
      </c>
      <c r="F9" s="55">
        <v>5</v>
      </c>
      <c r="G9" s="56">
        <v>1</v>
      </c>
      <c r="H9" s="57"/>
      <c r="I9" s="58"/>
      <c r="J9" s="59"/>
      <c r="K9" s="57">
        <v>1</v>
      </c>
      <c r="L9" s="60"/>
      <c r="M9" s="61"/>
      <c r="N9" s="57">
        <v>1</v>
      </c>
      <c r="O9" s="60"/>
      <c r="P9" s="55">
        <v>2</v>
      </c>
      <c r="Q9" s="58"/>
      <c r="R9" s="61"/>
      <c r="S9" s="61"/>
      <c r="T9" s="121"/>
      <c r="U9" s="126"/>
      <c r="V9" s="124" t="str">
        <f t="shared" si="0"/>
        <v/>
      </c>
      <c r="W9" s="126"/>
      <c r="X9" s="126"/>
      <c r="Y9" s="126"/>
      <c r="Z9" s="126"/>
      <c r="AA9" s="124" t="str">
        <f t="shared" si="1"/>
        <v/>
      </c>
      <c r="AB9" s="126"/>
      <c r="AC9" s="121">
        <f t="shared" si="2"/>
        <v>1</v>
      </c>
    </row>
    <row r="10" spans="1:29">
      <c r="A10" s="25">
        <v>6</v>
      </c>
      <c r="B10" s="2">
        <v>312</v>
      </c>
      <c r="C10" s="2">
        <v>4</v>
      </c>
      <c r="D10" s="40">
        <v>9</v>
      </c>
      <c r="E10" s="168">
        <v>5</v>
      </c>
      <c r="F10" s="55">
        <v>5</v>
      </c>
      <c r="G10" s="56"/>
      <c r="H10" s="57">
        <v>1</v>
      </c>
      <c r="I10" s="58"/>
      <c r="J10" s="59">
        <v>1</v>
      </c>
      <c r="K10" s="57"/>
      <c r="L10" s="60"/>
      <c r="M10" s="61"/>
      <c r="N10" s="57"/>
      <c r="O10" s="60"/>
      <c r="P10" s="55">
        <v>1</v>
      </c>
      <c r="Q10" s="58"/>
      <c r="R10" s="61"/>
      <c r="S10" s="61"/>
      <c r="T10" s="121"/>
      <c r="U10" s="126"/>
      <c r="V10" s="124" t="str">
        <f t="shared" si="0"/>
        <v/>
      </c>
      <c r="W10" s="126"/>
      <c r="X10" s="126"/>
      <c r="Y10" s="126"/>
      <c r="Z10" s="126"/>
      <c r="AA10" s="124">
        <f t="shared" si="1"/>
        <v>1</v>
      </c>
      <c r="AB10" s="126"/>
      <c r="AC10" s="121" t="str">
        <f t="shared" si="2"/>
        <v/>
      </c>
    </row>
    <row r="11" spans="1:29">
      <c r="A11" s="25">
        <v>7</v>
      </c>
      <c r="B11" s="2">
        <v>498</v>
      </c>
      <c r="C11" s="2">
        <v>5</v>
      </c>
      <c r="D11" s="40">
        <v>1</v>
      </c>
      <c r="E11" s="56">
        <v>5</v>
      </c>
      <c r="F11" s="55">
        <v>4</v>
      </c>
      <c r="G11" s="56"/>
      <c r="H11" s="57"/>
      <c r="I11" s="58">
        <v>1</v>
      </c>
      <c r="J11" s="59"/>
      <c r="K11" s="57"/>
      <c r="L11" s="60">
        <v>1</v>
      </c>
      <c r="M11" s="61"/>
      <c r="N11" s="57"/>
      <c r="O11" s="60"/>
      <c r="P11" s="55">
        <v>2</v>
      </c>
      <c r="Q11" s="58">
        <v>1</v>
      </c>
      <c r="R11" s="61"/>
      <c r="S11" s="61"/>
      <c r="T11" s="121"/>
      <c r="U11" s="126"/>
      <c r="V11" s="124">
        <f t="shared" si="0"/>
        <v>2</v>
      </c>
      <c r="W11" s="126"/>
      <c r="X11" s="126"/>
      <c r="Y11" s="126"/>
      <c r="Z11" s="126"/>
      <c r="AA11" s="124" t="str">
        <f t="shared" si="1"/>
        <v/>
      </c>
      <c r="AB11" s="126"/>
      <c r="AC11" s="121" t="str">
        <f t="shared" si="2"/>
        <v/>
      </c>
    </row>
    <row r="12" spans="1:29">
      <c r="A12" s="25">
        <v>8</v>
      </c>
      <c r="B12" s="2">
        <v>138</v>
      </c>
      <c r="C12" s="2">
        <v>3</v>
      </c>
      <c r="D12" s="40">
        <v>17</v>
      </c>
      <c r="E12" s="181">
        <v>2</v>
      </c>
      <c r="F12" s="55">
        <v>2</v>
      </c>
      <c r="G12" s="56"/>
      <c r="H12" s="57"/>
      <c r="I12" s="58"/>
      <c r="J12" s="59"/>
      <c r="K12" s="57"/>
      <c r="L12" s="60"/>
      <c r="M12" s="61"/>
      <c r="N12" s="57"/>
      <c r="O12" s="60"/>
      <c r="P12" s="55">
        <v>1</v>
      </c>
      <c r="Q12" s="58">
        <v>1</v>
      </c>
      <c r="R12" s="61"/>
      <c r="S12" s="61"/>
      <c r="T12" s="121"/>
      <c r="U12" s="126"/>
      <c r="V12" s="124">
        <f t="shared" si="0"/>
        <v>1</v>
      </c>
      <c r="W12" s="126"/>
      <c r="X12" s="126"/>
      <c r="Y12" s="126"/>
      <c r="Z12" s="126"/>
      <c r="AA12" s="124" t="str">
        <f t="shared" si="1"/>
        <v/>
      </c>
      <c r="AB12" s="126"/>
      <c r="AC12" s="121" t="str">
        <f t="shared" si="2"/>
        <v/>
      </c>
    </row>
    <row r="13" spans="1:29" ht="13.5" thickBot="1">
      <c r="A13" s="26">
        <v>9</v>
      </c>
      <c r="B13" s="4">
        <v>310</v>
      </c>
      <c r="C13" s="4">
        <v>4</v>
      </c>
      <c r="D13" s="41">
        <v>7</v>
      </c>
      <c r="E13" s="84">
        <v>4</v>
      </c>
      <c r="F13" s="84">
        <v>4</v>
      </c>
      <c r="G13" s="62">
        <v>1</v>
      </c>
      <c r="H13" s="63"/>
      <c r="I13" s="64"/>
      <c r="J13" s="65">
        <v>1</v>
      </c>
      <c r="K13" s="63"/>
      <c r="L13" s="66"/>
      <c r="M13" s="67"/>
      <c r="N13" s="63"/>
      <c r="O13" s="66"/>
      <c r="P13" s="84">
        <v>2</v>
      </c>
      <c r="Q13" s="64">
        <v>1</v>
      </c>
      <c r="R13" s="67"/>
      <c r="S13" s="67"/>
      <c r="T13" s="128"/>
      <c r="U13" s="127"/>
      <c r="V13" s="124">
        <f t="shared" si="0"/>
        <v>2</v>
      </c>
      <c r="W13" s="127"/>
      <c r="X13" s="127"/>
      <c r="Y13" s="127"/>
      <c r="Z13" s="127"/>
      <c r="AA13" s="124" t="str">
        <f t="shared" si="1"/>
        <v/>
      </c>
      <c r="AB13" s="127"/>
      <c r="AC13" s="128">
        <f t="shared" si="2"/>
        <v>0</v>
      </c>
    </row>
    <row r="14" spans="1:29" ht="14.25" thickTop="1" thickBot="1">
      <c r="A14" s="27"/>
      <c r="B14" s="8">
        <f>SUM(B5:B13)</f>
        <v>2767</v>
      </c>
      <c r="C14" s="8">
        <f>SUM(C5:C13)</f>
        <v>36</v>
      </c>
      <c r="D14" s="42" t="s">
        <v>5</v>
      </c>
      <c r="E14" s="30">
        <f>SUM(E5:E13)</f>
        <v>39</v>
      </c>
      <c r="F14" s="30">
        <f>SUM(F5:F13)</f>
        <v>37</v>
      </c>
      <c r="G14" s="37">
        <f>SUM(G5:G13)</f>
        <v>4</v>
      </c>
      <c r="H14" s="10">
        <f>SUM(H5:H13)</f>
        <v>2</v>
      </c>
      <c r="I14" s="29">
        <f>SUM(I5:I13)</f>
        <v>1</v>
      </c>
      <c r="J14" s="35">
        <f>IF((A28=27),"",(SUM(J5:J13)/SUM(J5:L13))*100)</f>
        <v>28.571428571428569</v>
      </c>
      <c r="K14" s="22">
        <f>IF((A28=27),"",(SUM(K5:K13)/SUM(J5:L13))*100)</f>
        <v>28.571428571428569</v>
      </c>
      <c r="L14" s="31">
        <f>IF((A28=27),"",(SUM(L5:L13)/SUM(J5:L13))*100)</f>
        <v>42.857142857142854</v>
      </c>
      <c r="M14" s="15">
        <f>SUM(M5:M13)</f>
        <v>0</v>
      </c>
      <c r="N14" s="10">
        <f>SUM(N5:N13)</f>
        <v>2</v>
      </c>
      <c r="O14" s="17">
        <f>SUM(O5:O13)</f>
        <v>0</v>
      </c>
      <c r="P14" s="30">
        <f>SUM(P5:P13)</f>
        <v>15</v>
      </c>
      <c r="Q14" s="29">
        <f>SUM(Q5:Q13)</f>
        <v>4</v>
      </c>
      <c r="R14" s="153"/>
      <c r="S14" s="15">
        <f>IF(Q14=0,"",SUM(S5:S13)/Q14)</f>
        <v>0</v>
      </c>
      <c r="T14" s="129"/>
      <c r="U14" s="130"/>
      <c r="V14" s="129">
        <f>SUM(V5:V13)</f>
        <v>8</v>
      </c>
      <c r="W14" s="130">
        <f>ColorFunction($E$30,$E$5:$E$13)</f>
        <v>0</v>
      </c>
      <c r="X14" s="130">
        <f>ColorFunction($E$31,$E$5:$E$13)</f>
        <v>1</v>
      </c>
      <c r="Y14" s="130">
        <f>ColorFunction($E$32,$E$5:$E$13)</f>
        <v>4</v>
      </c>
      <c r="Z14" s="130">
        <f>ColorFunction($E$33,$E$5:$E$13)</f>
        <v>0</v>
      </c>
      <c r="AA14" s="131">
        <f>SUM(AA5:AA13)/(9-Q14)*100</f>
        <v>60</v>
      </c>
      <c r="AB14" s="130">
        <f>COUNTIF(P5:P13,"&gt;2")</f>
        <v>1</v>
      </c>
      <c r="AC14" s="129">
        <f>IF((G14=0),"",SUM(AC5:AC13)/G14*100)</f>
        <v>25</v>
      </c>
    </row>
    <row r="15" spans="1:29" ht="13.5" thickTop="1">
      <c r="A15" s="24">
        <v>10</v>
      </c>
      <c r="B15" s="3">
        <v>481</v>
      </c>
      <c r="C15" s="3">
        <v>5</v>
      </c>
      <c r="D15" s="39">
        <v>4</v>
      </c>
      <c r="E15" s="180">
        <v>6</v>
      </c>
      <c r="F15" s="91">
        <v>6</v>
      </c>
      <c r="G15" s="48">
        <v>1</v>
      </c>
      <c r="H15" s="52"/>
      <c r="I15" s="68"/>
      <c r="J15" s="51"/>
      <c r="K15" s="52">
        <v>1</v>
      </c>
      <c r="L15" s="53"/>
      <c r="M15" s="69"/>
      <c r="N15" s="52"/>
      <c r="O15" s="53"/>
      <c r="P15" s="91">
        <v>3</v>
      </c>
      <c r="Q15" s="68">
        <v>1</v>
      </c>
      <c r="R15" s="69"/>
      <c r="S15" s="69"/>
      <c r="T15" s="122"/>
      <c r="U15" s="124"/>
      <c r="V15" s="124">
        <f t="shared" ref="V15:V23" si="3">IF(Q15=0,"",P15)</f>
        <v>3</v>
      </c>
      <c r="W15" s="124"/>
      <c r="X15" s="124"/>
      <c r="Y15" s="124"/>
      <c r="Z15" s="124"/>
      <c r="AA15" s="124" t="str">
        <f t="shared" ref="AA15:AA23" si="4">IF(AND(Q15="",P15=1),1,"")</f>
        <v/>
      </c>
      <c r="AB15" s="124"/>
      <c r="AC15" s="125">
        <f t="shared" ref="AC15:AC23" si="5">IF(AND(G15=""),"",SUM(K15))</f>
        <v>1</v>
      </c>
    </row>
    <row r="16" spans="1:29">
      <c r="A16" s="25">
        <v>11</v>
      </c>
      <c r="B16" s="2">
        <v>319</v>
      </c>
      <c r="C16" s="2">
        <v>4</v>
      </c>
      <c r="D16" s="40">
        <v>16</v>
      </c>
      <c r="E16" s="56">
        <v>4</v>
      </c>
      <c r="F16" s="55">
        <v>4</v>
      </c>
      <c r="G16" s="56">
        <v>1</v>
      </c>
      <c r="H16" s="57"/>
      <c r="I16" s="58"/>
      <c r="J16" s="59"/>
      <c r="K16" s="57">
        <v>1</v>
      </c>
      <c r="L16" s="60"/>
      <c r="M16" s="61"/>
      <c r="N16" s="57"/>
      <c r="O16" s="60"/>
      <c r="P16" s="55">
        <v>2</v>
      </c>
      <c r="Q16" s="58">
        <v>1</v>
      </c>
      <c r="R16" s="61"/>
      <c r="S16" s="61"/>
      <c r="T16" s="121"/>
      <c r="U16" s="126"/>
      <c r="V16" s="124">
        <f t="shared" si="3"/>
        <v>2</v>
      </c>
      <c r="W16" s="126"/>
      <c r="X16" s="126"/>
      <c r="Y16" s="126"/>
      <c r="Z16" s="126"/>
      <c r="AA16" s="124" t="str">
        <f t="shared" si="4"/>
        <v/>
      </c>
      <c r="AB16" s="126"/>
      <c r="AC16" s="121">
        <f t="shared" si="5"/>
        <v>1</v>
      </c>
    </row>
    <row r="17" spans="1:29">
      <c r="A17" s="25">
        <v>12</v>
      </c>
      <c r="B17" s="2">
        <v>431</v>
      </c>
      <c r="C17" s="2">
        <v>5</v>
      </c>
      <c r="D17" s="40">
        <v>2</v>
      </c>
      <c r="E17" s="48">
        <v>5</v>
      </c>
      <c r="F17" s="55">
        <v>4</v>
      </c>
      <c r="G17" s="56">
        <v>1</v>
      </c>
      <c r="H17" s="57"/>
      <c r="I17" s="58"/>
      <c r="J17" s="59"/>
      <c r="K17" s="57">
        <v>1</v>
      </c>
      <c r="L17" s="60"/>
      <c r="M17" s="61"/>
      <c r="N17" s="57"/>
      <c r="O17" s="60"/>
      <c r="P17" s="55">
        <v>2</v>
      </c>
      <c r="Q17" s="58">
        <v>1</v>
      </c>
      <c r="R17" s="61"/>
      <c r="S17" s="61"/>
      <c r="T17" s="121"/>
      <c r="U17" s="126"/>
      <c r="V17" s="124">
        <f t="shared" si="3"/>
        <v>2</v>
      </c>
      <c r="W17" s="126"/>
      <c r="X17" s="126"/>
      <c r="Y17" s="126"/>
      <c r="Z17" s="126"/>
      <c r="AA17" s="124" t="str">
        <f t="shared" si="4"/>
        <v/>
      </c>
      <c r="AB17" s="126"/>
      <c r="AC17" s="121">
        <f t="shared" si="5"/>
        <v>1</v>
      </c>
    </row>
    <row r="18" spans="1:29">
      <c r="A18" s="25">
        <v>13</v>
      </c>
      <c r="B18" s="2">
        <v>122</v>
      </c>
      <c r="C18" s="2">
        <v>3</v>
      </c>
      <c r="D18" s="40">
        <v>18</v>
      </c>
      <c r="E18" s="56">
        <v>3</v>
      </c>
      <c r="F18" s="55">
        <v>3</v>
      </c>
      <c r="G18" s="56"/>
      <c r="H18" s="57"/>
      <c r="I18" s="58"/>
      <c r="J18" s="59"/>
      <c r="K18" s="57"/>
      <c r="L18" s="60"/>
      <c r="M18" s="61"/>
      <c r="N18" s="57"/>
      <c r="O18" s="60"/>
      <c r="P18" s="55">
        <v>2</v>
      </c>
      <c r="Q18" s="58">
        <v>1</v>
      </c>
      <c r="R18" s="61"/>
      <c r="S18" s="61"/>
      <c r="T18" s="121"/>
      <c r="U18" s="126"/>
      <c r="V18" s="124">
        <f t="shared" si="3"/>
        <v>2</v>
      </c>
      <c r="W18" s="126"/>
      <c r="X18" s="126"/>
      <c r="Y18" s="126"/>
      <c r="Z18" s="126"/>
      <c r="AA18" s="124" t="str">
        <f t="shared" si="4"/>
        <v/>
      </c>
      <c r="AB18" s="126"/>
      <c r="AC18" s="121" t="str">
        <f t="shared" si="5"/>
        <v/>
      </c>
    </row>
    <row r="19" spans="1:29">
      <c r="A19" s="25">
        <v>14</v>
      </c>
      <c r="B19" s="2">
        <v>379</v>
      </c>
      <c r="C19" s="2">
        <v>4</v>
      </c>
      <c r="D19" s="40">
        <v>6</v>
      </c>
      <c r="E19" s="168">
        <v>5</v>
      </c>
      <c r="F19" s="55">
        <v>5</v>
      </c>
      <c r="G19" s="56">
        <v>1</v>
      </c>
      <c r="H19" s="57"/>
      <c r="I19" s="58"/>
      <c r="J19" s="59"/>
      <c r="K19" s="57">
        <v>1</v>
      </c>
      <c r="L19" s="60"/>
      <c r="M19" s="61"/>
      <c r="N19" s="57"/>
      <c r="O19" s="60"/>
      <c r="P19" s="55">
        <v>2</v>
      </c>
      <c r="Q19" s="58"/>
      <c r="R19" s="61"/>
      <c r="S19" s="61"/>
      <c r="T19" s="121"/>
      <c r="U19" s="126"/>
      <c r="V19" s="124" t="str">
        <f t="shared" si="3"/>
        <v/>
      </c>
      <c r="W19" s="126"/>
      <c r="X19" s="126"/>
      <c r="Y19" s="126"/>
      <c r="Z19" s="126"/>
      <c r="AA19" s="124" t="str">
        <f t="shared" si="4"/>
        <v/>
      </c>
      <c r="AB19" s="126"/>
      <c r="AC19" s="121">
        <f t="shared" si="5"/>
        <v>1</v>
      </c>
    </row>
    <row r="20" spans="1:29">
      <c r="A20" s="25">
        <v>15</v>
      </c>
      <c r="B20" s="2">
        <v>316</v>
      </c>
      <c r="C20" s="2">
        <v>4</v>
      </c>
      <c r="D20" s="40">
        <v>8</v>
      </c>
      <c r="E20" s="137">
        <v>3</v>
      </c>
      <c r="F20" s="55">
        <v>3</v>
      </c>
      <c r="G20" s="56">
        <v>1</v>
      </c>
      <c r="H20" s="57"/>
      <c r="I20" s="58"/>
      <c r="J20" s="59">
        <v>1</v>
      </c>
      <c r="K20" s="57"/>
      <c r="L20" s="60"/>
      <c r="M20" s="61"/>
      <c r="N20" s="57"/>
      <c r="O20" s="60"/>
      <c r="P20" s="55">
        <v>1</v>
      </c>
      <c r="Q20" s="58">
        <v>1</v>
      </c>
      <c r="R20" s="61"/>
      <c r="S20" s="61"/>
      <c r="T20" s="121"/>
      <c r="U20" s="126"/>
      <c r="V20" s="124">
        <f t="shared" si="3"/>
        <v>1</v>
      </c>
      <c r="W20" s="126"/>
      <c r="X20" s="126"/>
      <c r="Y20" s="126"/>
      <c r="Z20" s="126"/>
      <c r="AA20" s="124" t="str">
        <f t="shared" si="4"/>
        <v/>
      </c>
      <c r="AB20" s="126"/>
      <c r="AC20" s="121">
        <f t="shared" si="5"/>
        <v>0</v>
      </c>
    </row>
    <row r="21" spans="1:29">
      <c r="A21" s="25">
        <v>16</v>
      </c>
      <c r="B21" s="2">
        <v>322</v>
      </c>
      <c r="C21" s="2">
        <v>4</v>
      </c>
      <c r="D21" s="40">
        <v>14</v>
      </c>
      <c r="E21" s="168">
        <v>5</v>
      </c>
      <c r="F21" s="55">
        <v>5</v>
      </c>
      <c r="G21" s="56">
        <v>1</v>
      </c>
      <c r="H21" s="57"/>
      <c r="I21" s="58"/>
      <c r="J21" s="59"/>
      <c r="K21" s="57">
        <v>1</v>
      </c>
      <c r="L21" s="60"/>
      <c r="M21" s="61"/>
      <c r="N21" s="57"/>
      <c r="O21" s="60"/>
      <c r="P21" s="55">
        <v>3</v>
      </c>
      <c r="Q21" s="58">
        <v>1</v>
      </c>
      <c r="R21" s="61"/>
      <c r="S21" s="61"/>
      <c r="T21" s="121"/>
      <c r="U21" s="126"/>
      <c r="V21" s="124">
        <f t="shared" si="3"/>
        <v>3</v>
      </c>
      <c r="W21" s="126"/>
      <c r="X21" s="126"/>
      <c r="Y21" s="126"/>
      <c r="Z21" s="126"/>
      <c r="AA21" s="124" t="str">
        <f t="shared" si="4"/>
        <v/>
      </c>
      <c r="AB21" s="126"/>
      <c r="AC21" s="121">
        <f t="shared" si="5"/>
        <v>1</v>
      </c>
    </row>
    <row r="22" spans="1:29">
      <c r="A22" s="25">
        <v>17</v>
      </c>
      <c r="B22" s="2">
        <v>345</v>
      </c>
      <c r="C22" s="2">
        <v>4</v>
      </c>
      <c r="D22" s="40">
        <v>10</v>
      </c>
      <c r="E22" s="56">
        <v>4</v>
      </c>
      <c r="F22" s="55">
        <v>4</v>
      </c>
      <c r="G22" s="56"/>
      <c r="H22" s="57">
        <v>1</v>
      </c>
      <c r="I22" s="58"/>
      <c r="J22" s="59"/>
      <c r="K22" s="57">
        <v>1</v>
      </c>
      <c r="L22" s="60"/>
      <c r="M22" s="61"/>
      <c r="N22" s="57"/>
      <c r="O22" s="60"/>
      <c r="P22" s="55">
        <v>2</v>
      </c>
      <c r="Q22" s="58">
        <v>1</v>
      </c>
      <c r="R22" s="61"/>
      <c r="S22" s="61"/>
      <c r="T22" s="121"/>
      <c r="U22" s="126"/>
      <c r="V22" s="124">
        <f t="shared" si="3"/>
        <v>2</v>
      </c>
      <c r="W22" s="126"/>
      <c r="X22" s="126"/>
      <c r="Y22" s="126"/>
      <c r="Z22" s="126"/>
      <c r="AA22" s="124" t="str">
        <f t="shared" si="4"/>
        <v/>
      </c>
      <c r="AB22" s="126"/>
      <c r="AC22" s="121" t="str">
        <f t="shared" si="5"/>
        <v/>
      </c>
    </row>
    <row r="23" spans="1:29" ht="13.5" thickBot="1">
      <c r="A23" s="28">
        <v>18</v>
      </c>
      <c r="B23" s="5">
        <v>281</v>
      </c>
      <c r="C23" s="5">
        <v>4</v>
      </c>
      <c r="D23" s="43">
        <v>12</v>
      </c>
      <c r="E23" s="56">
        <v>4</v>
      </c>
      <c r="F23" s="70">
        <v>4</v>
      </c>
      <c r="G23" s="71"/>
      <c r="H23" s="72">
        <v>1</v>
      </c>
      <c r="I23" s="73"/>
      <c r="J23" s="74"/>
      <c r="K23" s="72">
        <v>1</v>
      </c>
      <c r="L23" s="75"/>
      <c r="M23" s="76"/>
      <c r="N23" s="72"/>
      <c r="O23" s="75"/>
      <c r="P23" s="70">
        <v>2</v>
      </c>
      <c r="Q23" s="73">
        <v>1</v>
      </c>
      <c r="R23" s="76"/>
      <c r="S23" s="76"/>
      <c r="T23" s="133"/>
      <c r="U23" s="132"/>
      <c r="V23" s="124">
        <f t="shared" si="3"/>
        <v>2</v>
      </c>
      <c r="W23" s="132"/>
      <c r="X23" s="132"/>
      <c r="Y23" s="132"/>
      <c r="Z23" s="132"/>
      <c r="AA23" s="124" t="str">
        <f t="shared" si="4"/>
        <v/>
      </c>
      <c r="AB23" s="132"/>
      <c r="AC23" s="128" t="str">
        <f t="shared" si="5"/>
        <v/>
      </c>
    </row>
    <row r="24" spans="1:29" ht="14.25" thickTop="1" thickBot="1">
      <c r="A24" s="7"/>
      <c r="B24" s="8">
        <f>SUM(B15:B23)</f>
        <v>2996</v>
      </c>
      <c r="C24" s="8">
        <f>SUM(C15:C23)</f>
        <v>37</v>
      </c>
      <c r="D24" s="42" t="s">
        <v>6</v>
      </c>
      <c r="E24" s="30">
        <f>SUM(E15:E23)</f>
        <v>39</v>
      </c>
      <c r="F24" s="30">
        <f>SUM(F15:F23)</f>
        <v>38</v>
      </c>
      <c r="G24" s="37">
        <f>SUM(G15:G23)</f>
        <v>6</v>
      </c>
      <c r="H24" s="10">
        <f>SUM(H15:H23)</f>
        <v>2</v>
      </c>
      <c r="I24" s="29">
        <f>SUM(I15:I23)</f>
        <v>0</v>
      </c>
      <c r="J24" s="35">
        <f>IF((A29=27),"",(SUM(J15:J23)/SUM(J15:L23))*100)</f>
        <v>12.5</v>
      </c>
      <c r="K24" s="35">
        <f>IF((A29=27),"",(SUM(K15:K23)/SUM(J15:L23))*100)</f>
        <v>87.5</v>
      </c>
      <c r="L24" s="35">
        <f>IF((A29=27),"",(SUM(L15:L23)/SUM(J15:L23))*100)</f>
        <v>0</v>
      </c>
      <c r="M24" s="15">
        <f>SUM(M15:M23)</f>
        <v>0</v>
      </c>
      <c r="N24" s="10">
        <f>SUM(N15:N23)</f>
        <v>0</v>
      </c>
      <c r="O24" s="17">
        <f>SUM(O15:O23)</f>
        <v>0</v>
      </c>
      <c r="P24" s="30">
        <f>SUM(P15:P23)</f>
        <v>19</v>
      </c>
      <c r="Q24" s="29">
        <f>SUM(Q15:Q23)</f>
        <v>8</v>
      </c>
      <c r="R24" s="153"/>
      <c r="S24" s="15">
        <f>IF(Q24=0,"",SUM(S15:S23)/Q24)</f>
        <v>0</v>
      </c>
      <c r="T24" s="129"/>
      <c r="U24" s="130"/>
      <c r="V24" s="129">
        <f>SUM(V15:V23)</f>
        <v>17</v>
      </c>
      <c r="W24" s="130">
        <f>ColorFunction($E$30,$E$15:$E$23)</f>
        <v>0</v>
      </c>
      <c r="X24" s="130">
        <f>ColorFunction($E$31,$E$15:$E$23)</f>
        <v>1</v>
      </c>
      <c r="Y24" s="130">
        <f>ColorFunction($E$32,$E$15:$E$23)</f>
        <v>3</v>
      </c>
      <c r="Z24" s="130">
        <f>ColorFunction($E$33,$E$15:$E$23)</f>
        <v>0</v>
      </c>
      <c r="AA24" s="131">
        <f>SUM(AA15:AA23)/(9-Q24)*100</f>
        <v>0</v>
      </c>
      <c r="AB24" s="130">
        <f>COUNTIF(P15:P23,"&gt;2")</f>
        <v>2</v>
      </c>
      <c r="AC24" s="131">
        <f>IF((G24=0),"",SUM(AC15:AC23)/G24*100)</f>
        <v>83.333333333333343</v>
      </c>
    </row>
    <row r="25" spans="1:29" ht="14.25" thickTop="1" thickBot="1">
      <c r="A25" s="6"/>
      <c r="B25" s="9">
        <f>SUM(B24,B14)</f>
        <v>5763</v>
      </c>
      <c r="C25" s="9">
        <f>SUM(C24,C14)</f>
        <v>73</v>
      </c>
      <c r="D25" s="44" t="s">
        <v>7</v>
      </c>
      <c r="E25" s="81">
        <f>IF(E14=0,"0",(E24+E14))</f>
        <v>78</v>
      </c>
      <c r="F25" s="30">
        <f>SUM(F14,F24)</f>
        <v>75</v>
      </c>
      <c r="G25" s="18">
        <f>SUM(G24,G14)</f>
        <v>10</v>
      </c>
      <c r="H25" s="11">
        <f>SUM(H24,H14)</f>
        <v>4</v>
      </c>
      <c r="I25" s="20">
        <f>SUM(I24,I14)</f>
        <v>1</v>
      </c>
      <c r="J25" s="36">
        <f>IF((A28=27),"",(SUM(J14,J24)/2))</f>
        <v>20.535714285714285</v>
      </c>
      <c r="K25" s="23">
        <f>IF((A28=27),"",(SUM(K14,K24)/2))</f>
        <v>58.035714285714285</v>
      </c>
      <c r="L25" s="32">
        <f>IF((A28=27),"",(SUM(L14,L24)/2))</f>
        <v>21.428571428571427</v>
      </c>
      <c r="M25" s="33">
        <f>SUM(M24,M14)</f>
        <v>0</v>
      </c>
      <c r="N25" s="11">
        <f>SUM(N24,N14)</f>
        <v>2</v>
      </c>
      <c r="O25" s="21">
        <f>SUM(O24,O14)</f>
        <v>0</v>
      </c>
      <c r="P25" s="92">
        <f>IF(P14+P24=0,"",SUM(P24,P14))</f>
        <v>34</v>
      </c>
      <c r="Q25" s="20">
        <f>IF(Q14+Q24=0,"",SUM(Q24,Q14))</f>
        <v>12</v>
      </c>
      <c r="R25" s="154"/>
      <c r="S25" s="33">
        <f>IF(Q25="","",SUM(S24,S14)/2)</f>
        <v>0</v>
      </c>
      <c r="T25" s="80">
        <f>IF(N25=0,"",(O25)/N25*100)</f>
        <v>0</v>
      </c>
      <c r="U25" s="82">
        <f>IF(Q25="","",(Q25)/18*100)</f>
        <v>66.666666666666657</v>
      </c>
      <c r="V25" s="93">
        <f>IF(Q25="","",(V14+V24)/Q25)</f>
        <v>2.0833333333333335</v>
      </c>
      <c r="W25" s="82">
        <f>SUM(W14,W24)</f>
        <v>0</v>
      </c>
      <c r="X25" s="82">
        <f>IF(X14+X24=0,"",SUM(X14,X24))</f>
        <v>2</v>
      </c>
      <c r="Y25" s="82">
        <f>SUM(Y14,Y24)</f>
        <v>7</v>
      </c>
      <c r="Z25" s="82">
        <f>SUM(Z14,Z24)</f>
        <v>0</v>
      </c>
      <c r="AA25" s="101">
        <f>IF(Q25="","",SUM(AA5:AA13,AA15:AA23)/SUM(18-Q25)*100)</f>
        <v>50</v>
      </c>
      <c r="AB25" s="82">
        <f>SUM(AB14,AB24)</f>
        <v>3</v>
      </c>
      <c r="AC25" s="102">
        <f>SUM(AC24,AC14)/2</f>
        <v>54.166666666666671</v>
      </c>
    </row>
    <row r="26" spans="1:29" ht="13.5" thickTop="1"/>
    <row r="27" spans="1:29">
      <c r="E27" s="85" t="s">
        <v>56</v>
      </c>
    </row>
    <row r="28" spans="1:29" ht="15.75" thickBot="1">
      <c r="A28" s="103">
        <f>COUNTBLANK(I5:K13)</f>
        <v>22</v>
      </c>
      <c r="W28" s="155" t="s">
        <v>115</v>
      </c>
    </row>
    <row r="29" spans="1:29" ht="14.25" thickTop="1" thickBot="1">
      <c r="A29" s="103">
        <f>COUNTBLANK(I15:K23)</f>
        <v>19</v>
      </c>
      <c r="E29" t="s">
        <v>54</v>
      </c>
      <c r="S29" s="37" t="s">
        <v>94</v>
      </c>
      <c r="T29" s="14"/>
      <c r="W29" s="156" t="s">
        <v>116</v>
      </c>
      <c r="X29" s="160" t="s">
        <v>123</v>
      </c>
      <c r="Y29" s="156" t="s">
        <v>109</v>
      </c>
    </row>
    <row r="30" spans="1:29" ht="14.25" thickTop="1" thickBot="1">
      <c r="A30" s="103">
        <f>SUM(L5:L23)</f>
        <v>45.857142857142854</v>
      </c>
      <c r="E30" s="123" t="s">
        <v>79</v>
      </c>
      <c r="S30" s="30" t="s">
        <v>95</v>
      </c>
      <c r="T30" s="30">
        <f>SUMIF(C:C,"3",E:E)/COUNTIF(C:C,3)</f>
        <v>2.6666666666666665</v>
      </c>
      <c r="W30" s="156" t="s">
        <v>117</v>
      </c>
      <c r="X30" s="118">
        <f>COUNTIFS(R5:R23,"&gt;=45",R5:R23,"&lt;=70")</f>
        <v>0</v>
      </c>
      <c r="Y30" s="157" t="str">
        <f>IF(X30=0,"",AVERAGEIFS(S5:S23,R5:R23,"&gt;=45",R5:R23,"&lt;=70"))</f>
        <v/>
      </c>
    </row>
    <row r="31" spans="1:29" ht="14.25" thickTop="1" thickBot="1">
      <c r="E31" s="88" t="s">
        <v>51</v>
      </c>
      <c r="S31" s="30" t="s">
        <v>96</v>
      </c>
      <c r="T31" s="30">
        <f>SUMIF(C:C,"4",E:E)/COUNTIF(C:C,4)</f>
        <v>4.3636363636363633</v>
      </c>
      <c r="W31" s="158" t="s">
        <v>118</v>
      </c>
      <c r="X31" s="118">
        <f>COUNTIFS(R5:R23,"&gt;=71",R5:R23,"&lt;=90")</f>
        <v>0</v>
      </c>
      <c r="Y31" s="157" t="str">
        <f>IF(X31=0,"",AVERAGEIFS(S5:S23,R5:R23,"&gt;=71",R5:R23,"&lt;=90"))</f>
        <v/>
      </c>
    </row>
    <row r="32" spans="1:29" ht="14.25" thickTop="1" thickBot="1">
      <c r="E32" s="120" t="s">
        <v>52</v>
      </c>
      <c r="S32" s="30" t="s">
        <v>97</v>
      </c>
      <c r="T32" s="30">
        <f>SUMIF(C:C,"5",E:E)/COUNTIF(C:C,5)</f>
        <v>5.5</v>
      </c>
      <c r="W32" s="158" t="s">
        <v>119</v>
      </c>
      <c r="X32" s="118">
        <f>COUNTIFS(R5:R23,"&gt;=91",R5:R23,"&lt;=115")</f>
        <v>0</v>
      </c>
      <c r="Y32" s="159" t="str">
        <f>IF(X32=0,"",AVERAGEIFS(S5:S23,R5:R23,"&gt;=91",R5:R23,"&lt;=115"))</f>
        <v/>
      </c>
    </row>
    <row r="33" spans="5:26" ht="14.25" thickTop="1" thickBot="1">
      <c r="E33" s="89" t="s">
        <v>55</v>
      </c>
      <c r="F33" s="89"/>
      <c r="G33" s="89"/>
      <c r="W33" s="158" t="s">
        <v>120</v>
      </c>
      <c r="X33" s="118">
        <f>COUNTIFS(R5:R23,"&gt;=116",R5:R23,"&lt;=140")</f>
        <v>0</v>
      </c>
      <c r="Y33" s="157" t="str">
        <f>IF(X33=0,"",AVERAGEIFS(S5:S23,R5:R23,"&gt;=116",R5:R23,"&lt;=140"))</f>
        <v/>
      </c>
    </row>
    <row r="34" spans="5:26" ht="14.25" thickTop="1" thickBot="1">
      <c r="S34" s="30" t="s">
        <v>102</v>
      </c>
      <c r="T34" s="136">
        <f>IF(E25="0","",SUM(E5:E8)-SUM(C5:C8))</f>
        <v>2</v>
      </c>
      <c r="W34" s="158" t="s">
        <v>121</v>
      </c>
      <c r="X34" s="118">
        <f>COUNTIFS(R5:R23,"&gt;=141",R5:R23,"&lt;=161")</f>
        <v>0</v>
      </c>
      <c r="Y34" s="157" t="str">
        <f>IF(X34=0,"",AVERAGEIFS(S5:S23,R5:R23,"&gt;=141",R5:R23,"&lt;=160"))</f>
        <v/>
      </c>
    </row>
    <row r="35" spans="5:26" ht="14.25" thickTop="1" thickBot="1">
      <c r="S35" s="30" t="s">
        <v>103</v>
      </c>
      <c r="T35" s="136">
        <f>IF(E25="0","",SUM(E20:E23)-SUM(C20:C23))</f>
        <v>0</v>
      </c>
      <c r="W35" s="158" t="s">
        <v>122</v>
      </c>
      <c r="X35" s="118">
        <f>COUNTIFS(R5:R23,"&gt;=161",R5:R23,"&lt;=180")</f>
        <v>0</v>
      </c>
      <c r="Y35" s="157" t="str">
        <f>IF(X35=0,"",AVERAGEIFS(S5:S23,R5:R23,"&gt;=161",R5:R23,"&lt;=180"))</f>
        <v/>
      </c>
    </row>
    <row r="36" spans="5:26" ht="13.5" thickTop="1"/>
    <row r="37" spans="5:26" ht="13.5" thickBot="1">
      <c r="W37" s="98" t="s">
        <v>124</v>
      </c>
    </row>
    <row r="38" spans="5:26" ht="14.25" thickTop="1" thickBot="1">
      <c r="W38" s="156" t="s">
        <v>116</v>
      </c>
      <c r="X38" s="160" t="s">
        <v>123</v>
      </c>
      <c r="Y38" s="165" t="s">
        <v>138</v>
      </c>
      <c r="Z38" s="166" t="s">
        <v>135</v>
      </c>
    </row>
    <row r="39" spans="5:26" ht="14.25" thickTop="1" thickBot="1">
      <c r="W39" s="158" t="s">
        <v>139</v>
      </c>
      <c r="X39" s="118">
        <f>COUNTIFS(S5:S23,"&gt;=0,1",S5:S23,"&lt;=0,9")</f>
        <v>0</v>
      </c>
      <c r="Y39" s="86" t="str">
        <f>IF(X39=0,"",COUNTIFS(P5:P23,"=1",S5:S23,"&lt;1"))</f>
        <v/>
      </c>
      <c r="Z39" s="86" t="str">
        <f t="shared" ref="Z39" si="6">IF(X39=0,"",Y39/X39*100)</f>
        <v/>
      </c>
    </row>
    <row r="40" spans="5:26" ht="14.25" thickTop="1" thickBot="1">
      <c r="W40" s="156" t="s">
        <v>125</v>
      </c>
      <c r="X40" s="118">
        <f>COUNTIFS(S5:S23,"&gt;=1",S5:S23,"&lt;=1,5")</f>
        <v>0</v>
      </c>
      <c r="Y40" s="86" t="str">
        <f>IF(X40=0,"",COUNTIFS(P5:P23,"=1",S5:S23,"&gt;=1",S5:S23,"&lt;=1,5"))</f>
        <v/>
      </c>
      <c r="Z40" s="86" t="str">
        <f>IF(X40=0,"",Y40/X40*100)</f>
        <v/>
      </c>
    </row>
    <row r="41" spans="5:26" ht="14.25" thickTop="1" thickBot="1">
      <c r="W41" s="156" t="s">
        <v>126</v>
      </c>
      <c r="X41" s="118">
        <f>COUNTIFS(S5:S23,"&gt;=1,6",S5:S23,"&lt;=3")</f>
        <v>0</v>
      </c>
      <c r="Y41" s="86" t="str">
        <f>IF(X41=0,"",COUNTIFS(P5:P23,"=1",S5:S23,"&gt;=1,6",S5:S23,"&lt;=3"))</f>
        <v/>
      </c>
      <c r="Z41" s="86" t="str">
        <f t="shared" ref="Z41:Z44" si="7">IF(X41=0,"",Y41/X41*100)</f>
        <v/>
      </c>
    </row>
    <row r="42" spans="5:26" ht="14.25" thickTop="1" thickBot="1">
      <c r="W42" s="156" t="s">
        <v>127</v>
      </c>
      <c r="X42" s="118">
        <f>COUNTIFS(S5:S23,"&gt;=3,1",S5:S23,"&lt;=4,5")</f>
        <v>0</v>
      </c>
      <c r="Y42" s="86" t="str">
        <f>IF(X42=0,"",COUNTIFS(P5:P23,"=1",S5:S23,"&gt;=3,1",S5:S23,"&lt;=4,5"))</f>
        <v/>
      </c>
      <c r="Z42" s="86" t="str">
        <f t="shared" si="7"/>
        <v/>
      </c>
    </row>
    <row r="43" spans="5:26" ht="14.25" thickTop="1" thickBot="1">
      <c r="W43" s="156" t="s">
        <v>128</v>
      </c>
      <c r="X43" s="118">
        <f>COUNTIFS(S5:S23,"&gt;=4,6",S5:S23,"&lt;=6")</f>
        <v>0</v>
      </c>
      <c r="Y43" s="86" t="str">
        <f>IF(X43=0,"",COUNTIFS(P5:P23,"=1",S5:S23,"&gt;=4,6",S5:S23,"&lt;=6"))</f>
        <v/>
      </c>
      <c r="Z43" s="86" t="str">
        <f t="shared" si="7"/>
        <v/>
      </c>
    </row>
    <row r="44" spans="5:26" ht="14.25" thickTop="1" thickBot="1">
      <c r="W44" s="158" t="s">
        <v>136</v>
      </c>
      <c r="X44" s="118">
        <f>COUNTIFS(S5:S23,"&gt;6")</f>
        <v>0</v>
      </c>
      <c r="Y44" s="86" t="str">
        <f>IF(X44=0,"",COUNTIFS(P5:P23,"=1",S5:S23,"&gt;6"))</f>
        <v/>
      </c>
      <c r="Z44" s="86" t="str">
        <f t="shared" si="7"/>
        <v/>
      </c>
    </row>
    <row r="45" spans="5:26" ht="13.5" thickTop="1"/>
  </sheetData>
  <phoneticPr fontId="0" type="noConversion"/>
  <pageMargins left="0.75" right="0.75" top="1" bottom="1" header="0.5" footer="0.5"/>
  <headerFooter alignWithMargins="0"/>
</worksheet>
</file>

<file path=xl/worksheets/sheet13.xml><?xml version="1.0" encoding="utf-8"?>
<worksheet xmlns="http://schemas.openxmlformats.org/spreadsheetml/2006/main" xmlns:r="http://schemas.openxmlformats.org/officeDocument/2006/relationships">
  <sheetPr codeName="Sheet10"/>
  <dimension ref="A1:AC45"/>
  <sheetViews>
    <sheetView workbookViewId="0">
      <selection activeCell="AA25" sqref="AA25"/>
    </sheetView>
  </sheetViews>
  <sheetFormatPr defaultRowHeight="12.75"/>
  <cols>
    <col min="1" max="1" width="4.85546875" customWidth="1"/>
    <col min="2" max="2" width="7.140625" customWidth="1"/>
    <col min="3" max="3" width="3.85546875" bestFit="1" customWidth="1"/>
    <col min="4" max="4" width="7.140625" bestFit="1" customWidth="1"/>
    <col min="5" max="5" width="5.85546875" bestFit="1" customWidth="1"/>
    <col min="6" max="6" width="7.28515625" customWidth="1"/>
    <col min="7" max="8" width="6.85546875" customWidth="1"/>
    <col min="9" max="9" width="8" customWidth="1"/>
    <col min="10" max="10" width="8.5703125" customWidth="1"/>
    <col min="12" max="12" width="7.42578125" bestFit="1" customWidth="1"/>
    <col min="13" max="13" width="10.140625" bestFit="1" customWidth="1"/>
    <col min="15" max="15" width="5.5703125" bestFit="1" customWidth="1"/>
    <col min="16" max="16" width="6.85546875" customWidth="1"/>
    <col min="17" max="18" width="6.28515625" customWidth="1"/>
    <col min="19" max="19" width="16.140625" bestFit="1" customWidth="1"/>
    <col min="20" max="20" width="6.7109375" customWidth="1"/>
    <col min="21" max="21" width="7" customWidth="1"/>
    <col min="23" max="23" width="8.42578125" bestFit="1" customWidth="1"/>
    <col min="24" max="24" width="7.28515625" bestFit="1" customWidth="1"/>
    <col min="25" max="25" width="7.5703125" bestFit="1" customWidth="1"/>
    <col min="26" max="26" width="6.5703125" bestFit="1" customWidth="1"/>
    <col min="27" max="27" width="11.7109375" bestFit="1" customWidth="1"/>
    <col min="28" max="28" width="8.140625" bestFit="1" customWidth="1"/>
    <col min="29" max="29" width="19.7109375" bestFit="1" customWidth="1"/>
  </cols>
  <sheetData>
    <row r="1" spans="1:29" ht="18">
      <c r="A1" s="46" t="s">
        <v>2</v>
      </c>
      <c r="B1" s="45"/>
      <c r="C1" s="45"/>
      <c r="D1" s="45"/>
      <c r="E1" s="45"/>
      <c r="F1" s="45"/>
      <c r="J1" s="47" t="str">
        <f>IF(E25="0","0","1")</f>
        <v>1</v>
      </c>
      <c r="L1" s="45" t="s">
        <v>46</v>
      </c>
      <c r="M1" s="100">
        <v>39980</v>
      </c>
      <c r="O1" s="85" t="s">
        <v>75</v>
      </c>
      <c r="Q1" s="117">
        <v>4.5999999999999996</v>
      </c>
      <c r="R1" s="152"/>
      <c r="T1" s="85" t="s">
        <v>76</v>
      </c>
      <c r="V1" s="117">
        <v>3</v>
      </c>
      <c r="X1" t="s">
        <v>156</v>
      </c>
    </row>
    <row r="2" spans="1:29" ht="13.5" thickBot="1">
      <c r="X2" t="s">
        <v>158</v>
      </c>
    </row>
    <row r="3" spans="1:29" ht="14.25" thickTop="1" thickBot="1">
      <c r="A3" s="12"/>
      <c r="B3" s="13"/>
      <c r="C3" s="13"/>
      <c r="D3" s="13"/>
      <c r="E3" s="13"/>
      <c r="F3" s="116"/>
      <c r="G3" s="12"/>
      <c r="H3" s="16" t="s">
        <v>22</v>
      </c>
      <c r="I3" s="13"/>
      <c r="J3" s="12"/>
      <c r="K3" s="146" t="s">
        <v>17</v>
      </c>
      <c r="L3" s="13"/>
      <c r="M3" s="12"/>
      <c r="N3" s="16" t="s">
        <v>12</v>
      </c>
      <c r="O3" s="29"/>
      <c r="P3" s="14"/>
      <c r="Q3" s="14"/>
      <c r="R3" s="151" t="s">
        <v>112</v>
      </c>
      <c r="S3" s="29"/>
      <c r="T3" s="13"/>
      <c r="U3" s="14"/>
      <c r="V3" s="86"/>
      <c r="W3" s="86"/>
      <c r="X3" s="86"/>
      <c r="Y3" s="86"/>
      <c r="Z3" s="86"/>
      <c r="AA3" s="86"/>
      <c r="AB3" s="86"/>
      <c r="AC3" s="86"/>
    </row>
    <row r="4" spans="1:29" ht="14.25" thickTop="1" thickBot="1">
      <c r="A4" s="15" t="s">
        <v>0</v>
      </c>
      <c r="B4" s="10" t="s">
        <v>1</v>
      </c>
      <c r="C4" s="10" t="s">
        <v>3</v>
      </c>
      <c r="D4" s="17" t="s">
        <v>4</v>
      </c>
      <c r="E4" s="30" t="s">
        <v>8</v>
      </c>
      <c r="F4" s="30" t="s">
        <v>74</v>
      </c>
      <c r="G4" s="37" t="s">
        <v>19</v>
      </c>
      <c r="H4" s="17" t="s">
        <v>20</v>
      </c>
      <c r="I4" s="38" t="s">
        <v>21</v>
      </c>
      <c r="J4" s="18" t="s">
        <v>14</v>
      </c>
      <c r="K4" s="19" t="s">
        <v>15</v>
      </c>
      <c r="L4" s="19" t="s">
        <v>16</v>
      </c>
      <c r="M4" s="18" t="s">
        <v>9</v>
      </c>
      <c r="N4" s="19" t="s">
        <v>10</v>
      </c>
      <c r="O4" s="20" t="s">
        <v>11</v>
      </c>
      <c r="P4" s="29" t="s">
        <v>13</v>
      </c>
      <c r="Q4" s="29" t="s">
        <v>23</v>
      </c>
      <c r="R4" s="29" t="s">
        <v>113</v>
      </c>
      <c r="S4" s="87" t="s">
        <v>114</v>
      </c>
      <c r="T4" s="30" t="s">
        <v>18</v>
      </c>
      <c r="U4" s="29" t="s">
        <v>24</v>
      </c>
      <c r="V4" s="87" t="s">
        <v>49</v>
      </c>
      <c r="W4" s="87" t="s">
        <v>79</v>
      </c>
      <c r="X4" s="87" t="s">
        <v>51</v>
      </c>
      <c r="Y4" s="87" t="s">
        <v>52</v>
      </c>
      <c r="Z4" s="87" t="s">
        <v>53</v>
      </c>
      <c r="AA4" s="87" t="s">
        <v>48</v>
      </c>
      <c r="AB4" s="87" t="s">
        <v>81</v>
      </c>
      <c r="AC4" s="87" t="s">
        <v>57</v>
      </c>
    </row>
    <row r="5" spans="1:29" ht="13.5" thickTop="1">
      <c r="A5" s="24">
        <v>1</v>
      </c>
      <c r="B5" s="3">
        <v>307</v>
      </c>
      <c r="C5" s="3">
        <v>4</v>
      </c>
      <c r="D5" s="39">
        <v>11</v>
      </c>
      <c r="E5" s="48">
        <v>4</v>
      </c>
      <c r="F5" s="90">
        <v>4</v>
      </c>
      <c r="G5" s="48"/>
      <c r="H5" s="49">
        <v>1</v>
      </c>
      <c r="I5" s="50"/>
      <c r="J5" s="51"/>
      <c r="K5" s="52"/>
      <c r="L5" s="53">
        <v>1</v>
      </c>
      <c r="M5" s="54"/>
      <c r="N5" s="52"/>
      <c r="O5" s="53"/>
      <c r="P5" s="90">
        <v>1</v>
      </c>
      <c r="Q5" s="68"/>
      <c r="R5" s="54"/>
      <c r="S5" s="54"/>
      <c r="T5" s="125"/>
      <c r="U5" s="124"/>
      <c r="V5" s="124" t="str">
        <f t="shared" ref="V5:V13" si="0">IF(Q5=0,"",P5)</f>
        <v/>
      </c>
      <c r="W5" s="124"/>
      <c r="X5" s="124"/>
      <c r="Y5" s="124"/>
      <c r="Z5" s="124"/>
      <c r="AA5" s="124">
        <f t="shared" ref="AA5:AA13" si="1">IF(AND(Q5="",P5=1),1,"")</f>
        <v>1</v>
      </c>
      <c r="AB5" s="124"/>
      <c r="AC5" s="125" t="str">
        <f t="shared" ref="AC5:AC13" si="2">IF(AND(G5=""),"",SUM(K5))</f>
        <v/>
      </c>
    </row>
    <row r="6" spans="1:29">
      <c r="A6" s="25">
        <v>2</v>
      </c>
      <c r="B6" s="2">
        <v>323</v>
      </c>
      <c r="C6" s="2">
        <v>4</v>
      </c>
      <c r="D6" s="40">
        <v>5</v>
      </c>
      <c r="E6" s="48">
        <v>4</v>
      </c>
      <c r="F6" s="55">
        <v>4</v>
      </c>
      <c r="G6" s="56">
        <v>1</v>
      </c>
      <c r="H6" s="57"/>
      <c r="I6" s="58"/>
      <c r="J6" s="59"/>
      <c r="K6" s="57">
        <v>1</v>
      </c>
      <c r="L6" s="60"/>
      <c r="M6" s="61"/>
      <c r="N6" s="57"/>
      <c r="O6" s="60"/>
      <c r="P6" s="55">
        <v>2</v>
      </c>
      <c r="Q6" s="58">
        <v>1</v>
      </c>
      <c r="R6" s="61">
        <v>96</v>
      </c>
      <c r="S6" s="61">
        <v>10</v>
      </c>
      <c r="T6" s="121"/>
      <c r="U6" s="126"/>
      <c r="V6" s="124">
        <f t="shared" si="0"/>
        <v>2</v>
      </c>
      <c r="W6" s="126"/>
      <c r="X6" s="126"/>
      <c r="Y6" s="126"/>
      <c r="Z6" s="126"/>
      <c r="AA6" s="124" t="str">
        <f t="shared" si="1"/>
        <v/>
      </c>
      <c r="AB6" s="126"/>
      <c r="AC6" s="121">
        <f t="shared" si="2"/>
        <v>1</v>
      </c>
    </row>
    <row r="7" spans="1:29">
      <c r="A7" s="25">
        <v>3</v>
      </c>
      <c r="B7" s="2">
        <v>138</v>
      </c>
      <c r="C7" s="2">
        <v>3</v>
      </c>
      <c r="D7" s="40">
        <v>15</v>
      </c>
      <c r="E7" s="180">
        <v>4</v>
      </c>
      <c r="F7" s="55">
        <v>4</v>
      </c>
      <c r="G7" s="56"/>
      <c r="H7" s="57"/>
      <c r="I7" s="58"/>
      <c r="J7" s="59"/>
      <c r="K7" s="57"/>
      <c r="L7" s="60"/>
      <c r="M7" s="61"/>
      <c r="N7" s="57"/>
      <c r="O7" s="60"/>
      <c r="P7" s="55">
        <v>2</v>
      </c>
      <c r="Q7" s="58"/>
      <c r="R7" s="61"/>
      <c r="S7" s="61"/>
      <c r="T7" s="121"/>
      <c r="U7" s="126"/>
      <c r="V7" s="124" t="str">
        <f t="shared" si="0"/>
        <v/>
      </c>
      <c r="W7" s="126"/>
      <c r="X7" s="126"/>
      <c r="Y7" s="126"/>
      <c r="Z7" s="126"/>
      <c r="AA7" s="124" t="str">
        <f t="shared" si="1"/>
        <v/>
      </c>
      <c r="AB7" s="126"/>
      <c r="AC7" s="121" t="str">
        <f t="shared" si="2"/>
        <v/>
      </c>
    </row>
    <row r="8" spans="1:29">
      <c r="A8" s="25">
        <v>4</v>
      </c>
      <c r="B8" s="2">
        <v>310</v>
      </c>
      <c r="C8" s="2">
        <v>4</v>
      </c>
      <c r="D8" s="40">
        <v>13</v>
      </c>
      <c r="E8" s="48">
        <v>4</v>
      </c>
      <c r="F8" s="55">
        <v>4</v>
      </c>
      <c r="G8" s="56"/>
      <c r="H8" s="57"/>
      <c r="I8" s="58">
        <v>1</v>
      </c>
      <c r="J8" s="59"/>
      <c r="K8" s="57">
        <v>1</v>
      </c>
      <c r="L8" s="60"/>
      <c r="M8" s="61"/>
      <c r="N8" s="57">
        <v>1</v>
      </c>
      <c r="O8" s="60">
        <v>1</v>
      </c>
      <c r="P8" s="55">
        <v>1</v>
      </c>
      <c r="Q8" s="58"/>
      <c r="R8" s="61"/>
      <c r="S8" s="61"/>
      <c r="T8" s="121"/>
      <c r="U8" s="126"/>
      <c r="V8" s="124" t="str">
        <f t="shared" si="0"/>
        <v/>
      </c>
      <c r="W8" s="126"/>
      <c r="X8" s="126"/>
      <c r="Y8" s="126"/>
      <c r="Z8" s="126"/>
      <c r="AA8" s="124">
        <f t="shared" si="1"/>
        <v>1</v>
      </c>
      <c r="AB8" s="126"/>
      <c r="AC8" s="121" t="str">
        <f t="shared" si="2"/>
        <v/>
      </c>
    </row>
    <row r="9" spans="1:29">
      <c r="A9" s="25">
        <v>5</v>
      </c>
      <c r="B9" s="2">
        <v>431</v>
      </c>
      <c r="C9" s="2">
        <v>5</v>
      </c>
      <c r="D9" s="40">
        <v>3</v>
      </c>
      <c r="E9" s="170">
        <v>4</v>
      </c>
      <c r="F9" s="55">
        <v>3</v>
      </c>
      <c r="G9" s="56">
        <v>1</v>
      </c>
      <c r="H9" s="57"/>
      <c r="I9" s="58"/>
      <c r="J9" s="59"/>
      <c r="K9" s="57">
        <v>1</v>
      </c>
      <c r="L9" s="60"/>
      <c r="M9" s="61"/>
      <c r="N9" s="57"/>
      <c r="O9" s="60"/>
      <c r="P9" s="55">
        <v>1</v>
      </c>
      <c r="Q9" s="58">
        <v>1</v>
      </c>
      <c r="R9" s="61"/>
      <c r="S9" s="61"/>
      <c r="T9" s="121"/>
      <c r="U9" s="126"/>
      <c r="V9" s="124">
        <f t="shared" si="0"/>
        <v>1</v>
      </c>
      <c r="W9" s="126"/>
      <c r="X9" s="126"/>
      <c r="Y9" s="126"/>
      <c r="Z9" s="126"/>
      <c r="AA9" s="124" t="str">
        <f t="shared" si="1"/>
        <v/>
      </c>
      <c r="AB9" s="126"/>
      <c r="AC9" s="121">
        <f t="shared" si="2"/>
        <v>1</v>
      </c>
    </row>
    <row r="10" spans="1:29">
      <c r="A10" s="25">
        <v>6</v>
      </c>
      <c r="B10" s="2">
        <v>312</v>
      </c>
      <c r="C10" s="2">
        <v>4</v>
      </c>
      <c r="D10" s="40">
        <v>9</v>
      </c>
      <c r="E10" s="48">
        <v>4</v>
      </c>
      <c r="F10" s="55">
        <v>4</v>
      </c>
      <c r="G10" s="56">
        <v>1</v>
      </c>
      <c r="H10" s="57"/>
      <c r="I10" s="58"/>
      <c r="J10" s="59"/>
      <c r="K10" s="57">
        <v>1</v>
      </c>
      <c r="L10" s="60"/>
      <c r="M10" s="61"/>
      <c r="N10" s="57"/>
      <c r="O10" s="60"/>
      <c r="P10" s="55">
        <v>2</v>
      </c>
      <c r="Q10" s="58">
        <v>1</v>
      </c>
      <c r="R10" s="61">
        <v>120</v>
      </c>
      <c r="S10" s="61">
        <v>7</v>
      </c>
      <c r="T10" s="121"/>
      <c r="U10" s="126"/>
      <c r="V10" s="124">
        <f t="shared" si="0"/>
        <v>2</v>
      </c>
      <c r="W10" s="126"/>
      <c r="X10" s="126"/>
      <c r="Y10" s="126"/>
      <c r="Z10" s="126"/>
      <c r="AA10" s="124" t="str">
        <f t="shared" si="1"/>
        <v/>
      </c>
      <c r="AB10" s="126"/>
      <c r="AC10" s="121">
        <f t="shared" si="2"/>
        <v>1</v>
      </c>
    </row>
    <row r="11" spans="1:29">
      <c r="A11" s="25">
        <v>7</v>
      </c>
      <c r="B11" s="2">
        <v>498</v>
      </c>
      <c r="C11" s="2">
        <v>5</v>
      </c>
      <c r="D11" s="40">
        <v>1</v>
      </c>
      <c r="E11" s="56">
        <v>5</v>
      </c>
      <c r="F11" s="55">
        <v>4</v>
      </c>
      <c r="G11" s="56"/>
      <c r="H11" s="57"/>
      <c r="I11" s="58">
        <v>1</v>
      </c>
      <c r="J11" s="59"/>
      <c r="K11" s="57">
        <v>1</v>
      </c>
      <c r="L11" s="60"/>
      <c r="M11" s="61"/>
      <c r="N11" s="57"/>
      <c r="O11" s="60"/>
      <c r="P11" s="55">
        <v>1</v>
      </c>
      <c r="Q11" s="58"/>
      <c r="R11" s="61"/>
      <c r="S11" s="61"/>
      <c r="T11" s="121"/>
      <c r="U11" s="126"/>
      <c r="V11" s="124" t="str">
        <f t="shared" si="0"/>
        <v/>
      </c>
      <c r="W11" s="126"/>
      <c r="X11" s="126"/>
      <c r="Y11" s="126"/>
      <c r="Z11" s="126"/>
      <c r="AA11" s="124">
        <f t="shared" si="1"/>
        <v>1</v>
      </c>
      <c r="AB11" s="126"/>
      <c r="AC11" s="121" t="str">
        <f t="shared" si="2"/>
        <v/>
      </c>
    </row>
    <row r="12" spans="1:29">
      <c r="A12" s="25">
        <v>8</v>
      </c>
      <c r="B12" s="2">
        <v>138</v>
      </c>
      <c r="C12" s="2">
        <v>3</v>
      </c>
      <c r="D12" s="40">
        <v>17</v>
      </c>
      <c r="E12" s="178">
        <v>4</v>
      </c>
      <c r="F12" s="55">
        <v>4</v>
      </c>
      <c r="G12" s="56"/>
      <c r="H12" s="57"/>
      <c r="I12" s="58"/>
      <c r="J12" s="59"/>
      <c r="K12" s="57"/>
      <c r="L12" s="60"/>
      <c r="M12" s="61"/>
      <c r="N12" s="57">
        <v>1</v>
      </c>
      <c r="O12" s="60"/>
      <c r="P12" s="55">
        <v>2</v>
      </c>
      <c r="Q12" s="58"/>
      <c r="R12" s="61"/>
      <c r="S12" s="61"/>
      <c r="T12" s="121"/>
      <c r="U12" s="126"/>
      <c r="V12" s="124" t="str">
        <f t="shared" si="0"/>
        <v/>
      </c>
      <c r="W12" s="126"/>
      <c r="X12" s="126"/>
      <c r="Y12" s="126"/>
      <c r="Z12" s="126"/>
      <c r="AA12" s="124" t="str">
        <f t="shared" si="1"/>
        <v/>
      </c>
      <c r="AB12" s="126"/>
      <c r="AC12" s="121" t="str">
        <f t="shared" si="2"/>
        <v/>
      </c>
    </row>
    <row r="13" spans="1:29" ht="13.5" thickBot="1">
      <c r="A13" s="26">
        <v>9</v>
      </c>
      <c r="B13" s="4">
        <v>310</v>
      </c>
      <c r="C13" s="4">
        <v>4</v>
      </c>
      <c r="D13" s="41">
        <v>7</v>
      </c>
      <c r="E13" s="173">
        <v>5</v>
      </c>
      <c r="F13" s="84">
        <v>5</v>
      </c>
      <c r="G13" s="62"/>
      <c r="H13" s="63">
        <v>1</v>
      </c>
      <c r="I13" s="64"/>
      <c r="J13" s="65"/>
      <c r="K13" s="63">
        <v>1</v>
      </c>
      <c r="L13" s="66"/>
      <c r="M13" s="67"/>
      <c r="N13" s="63"/>
      <c r="O13" s="66"/>
      <c r="P13" s="84">
        <v>1</v>
      </c>
      <c r="Q13" s="64"/>
      <c r="R13" s="67">
        <v>59</v>
      </c>
      <c r="S13" s="67">
        <v>1</v>
      </c>
      <c r="T13" s="128"/>
      <c r="U13" s="127"/>
      <c r="V13" s="124" t="str">
        <f t="shared" si="0"/>
        <v/>
      </c>
      <c r="W13" s="127"/>
      <c r="X13" s="127"/>
      <c r="Y13" s="127"/>
      <c r="Z13" s="127"/>
      <c r="AA13" s="124">
        <f t="shared" si="1"/>
        <v>1</v>
      </c>
      <c r="AB13" s="127"/>
      <c r="AC13" s="128" t="str">
        <f t="shared" si="2"/>
        <v/>
      </c>
    </row>
    <row r="14" spans="1:29" ht="14.25" thickTop="1" thickBot="1">
      <c r="A14" s="27"/>
      <c r="B14" s="8">
        <f>SUM(B5:B13)</f>
        <v>2767</v>
      </c>
      <c r="C14" s="8">
        <f>SUM(C5:C13)</f>
        <v>36</v>
      </c>
      <c r="D14" s="42" t="s">
        <v>5</v>
      </c>
      <c r="E14" s="30">
        <f>SUM(E5:E13)</f>
        <v>38</v>
      </c>
      <c r="F14" s="30">
        <f>SUM(F5:F13)</f>
        <v>36</v>
      </c>
      <c r="G14" s="37">
        <f>SUM(G5:G13)</f>
        <v>3</v>
      </c>
      <c r="H14" s="10">
        <f>SUM(H5:H13)</f>
        <v>2</v>
      </c>
      <c r="I14" s="29">
        <f>SUM(I5:I13)</f>
        <v>2</v>
      </c>
      <c r="J14" s="35">
        <f>IF((A28=27),"",(SUM(J5:J13)/SUM(J5:L13))*100)</f>
        <v>0</v>
      </c>
      <c r="K14" s="22">
        <f>IF((A28=27),"",(SUM(K5:K13)/SUM(J5:L13))*100)</f>
        <v>85.714285714285708</v>
      </c>
      <c r="L14" s="31">
        <f>IF((A28=27),"",(SUM(L5:L13)/SUM(J5:L13))*100)</f>
        <v>14.285714285714285</v>
      </c>
      <c r="M14" s="15">
        <f>SUM(M5:M13)</f>
        <v>0</v>
      </c>
      <c r="N14" s="10">
        <f>SUM(N5:N13)</f>
        <v>2</v>
      </c>
      <c r="O14" s="17">
        <f>SUM(O5:O13)</f>
        <v>1</v>
      </c>
      <c r="P14" s="30">
        <f>SUM(P5:P13)</f>
        <v>13</v>
      </c>
      <c r="Q14" s="29">
        <f>SUM(Q5:Q13)</f>
        <v>3</v>
      </c>
      <c r="R14" s="153"/>
      <c r="S14" s="15">
        <f>IF(Q14=0,"",SUM(S5:S13)/Q14)</f>
        <v>6</v>
      </c>
      <c r="T14" s="129"/>
      <c r="U14" s="130"/>
      <c r="V14" s="129">
        <f>SUM(V5:V13)</f>
        <v>5</v>
      </c>
      <c r="W14" s="130">
        <f>ColorFunction($E$30,$E$5:$E$13)</f>
        <v>0</v>
      </c>
      <c r="X14" s="130">
        <f>ColorFunction($E$31,$E$5:$E$13)</f>
        <v>1</v>
      </c>
      <c r="Y14" s="130">
        <f>ColorFunction($E$32,$E$5:$E$13)</f>
        <v>3</v>
      </c>
      <c r="Z14" s="130">
        <f>ColorFunction($E$33,$E$5:$E$13)</f>
        <v>0</v>
      </c>
      <c r="AA14" s="131">
        <f>SUM(AA5:AA13)/(9-Q14)*100</f>
        <v>66.666666666666657</v>
      </c>
      <c r="AB14" s="130">
        <f>COUNTIF(P5:P13,"&gt;2")</f>
        <v>0</v>
      </c>
      <c r="AC14" s="129">
        <f>IF((G14=0),"",SUM(AC5:AC13)/G14*100)</f>
        <v>100</v>
      </c>
    </row>
    <row r="15" spans="1:29" ht="13.5" thickTop="1">
      <c r="A15" s="24">
        <v>10</v>
      </c>
      <c r="B15" s="3">
        <v>481</v>
      </c>
      <c r="C15" s="3">
        <v>5</v>
      </c>
      <c r="D15" s="39">
        <v>4</v>
      </c>
      <c r="E15" s="48">
        <v>5</v>
      </c>
      <c r="F15" s="91">
        <v>5</v>
      </c>
      <c r="G15" s="48">
        <v>1</v>
      </c>
      <c r="H15" s="52"/>
      <c r="I15" s="68"/>
      <c r="J15" s="51"/>
      <c r="K15" s="52">
        <v>1</v>
      </c>
      <c r="L15" s="53"/>
      <c r="M15" s="69"/>
      <c r="N15" s="52"/>
      <c r="O15" s="53"/>
      <c r="P15" s="91">
        <v>1</v>
      </c>
      <c r="Q15" s="68"/>
      <c r="R15" s="69"/>
      <c r="S15" s="69"/>
      <c r="T15" s="122"/>
      <c r="U15" s="124"/>
      <c r="V15" s="124" t="str">
        <f t="shared" ref="V15:V23" si="3">IF(Q15=0,"",P15)</f>
        <v/>
      </c>
      <c r="W15" s="124"/>
      <c r="X15" s="124"/>
      <c r="Y15" s="124"/>
      <c r="Z15" s="124"/>
      <c r="AA15" s="124">
        <f t="shared" ref="AA15:AA23" si="4">IF(AND(Q15="",P15=1),1,"")</f>
        <v>1</v>
      </c>
      <c r="AB15" s="124"/>
      <c r="AC15" s="125">
        <f t="shared" ref="AC15:AC23" si="5">IF(AND(G15=""),"",SUM(K15))</f>
        <v>1</v>
      </c>
    </row>
    <row r="16" spans="1:29">
      <c r="A16" s="25">
        <v>11</v>
      </c>
      <c r="B16" s="2">
        <v>319</v>
      </c>
      <c r="C16" s="2">
        <v>4</v>
      </c>
      <c r="D16" s="40">
        <v>16</v>
      </c>
      <c r="E16" s="56">
        <v>4</v>
      </c>
      <c r="F16" s="55">
        <v>4</v>
      </c>
      <c r="G16" s="56"/>
      <c r="H16" s="57">
        <v>1</v>
      </c>
      <c r="I16" s="58"/>
      <c r="J16" s="59"/>
      <c r="K16" s="57">
        <v>1</v>
      </c>
      <c r="L16" s="60"/>
      <c r="M16" s="61"/>
      <c r="N16" s="57"/>
      <c r="O16" s="60"/>
      <c r="P16" s="55">
        <v>2</v>
      </c>
      <c r="Q16" s="58">
        <v>1</v>
      </c>
      <c r="R16" s="61">
        <v>118</v>
      </c>
      <c r="S16" s="61">
        <v>6</v>
      </c>
      <c r="T16" s="121"/>
      <c r="U16" s="126"/>
      <c r="V16" s="124">
        <f t="shared" si="3"/>
        <v>2</v>
      </c>
      <c r="W16" s="126"/>
      <c r="X16" s="126"/>
      <c r="Y16" s="126"/>
      <c r="Z16" s="126"/>
      <c r="AA16" s="124" t="str">
        <f t="shared" si="4"/>
        <v/>
      </c>
      <c r="AB16" s="126"/>
      <c r="AC16" s="121" t="str">
        <f t="shared" si="5"/>
        <v/>
      </c>
    </row>
    <row r="17" spans="1:29">
      <c r="A17" s="25">
        <v>12</v>
      </c>
      <c r="B17" s="2">
        <v>431</v>
      </c>
      <c r="C17" s="2">
        <v>5</v>
      </c>
      <c r="D17" s="40">
        <v>2</v>
      </c>
      <c r="E17" s="180">
        <v>6</v>
      </c>
      <c r="F17" s="55">
        <v>5</v>
      </c>
      <c r="G17" s="56">
        <v>1</v>
      </c>
      <c r="H17" s="57"/>
      <c r="I17" s="58"/>
      <c r="J17" s="59"/>
      <c r="K17" s="57">
        <v>1</v>
      </c>
      <c r="L17" s="60"/>
      <c r="M17" s="61"/>
      <c r="N17" s="57"/>
      <c r="O17" s="60"/>
      <c r="P17" s="55">
        <v>2</v>
      </c>
      <c r="Q17" s="58"/>
      <c r="R17" s="61"/>
      <c r="S17" s="61"/>
      <c r="T17" s="121"/>
      <c r="U17" s="126"/>
      <c r="V17" s="124" t="str">
        <f t="shared" si="3"/>
        <v/>
      </c>
      <c r="W17" s="126"/>
      <c r="X17" s="126"/>
      <c r="Y17" s="126"/>
      <c r="Z17" s="126"/>
      <c r="AA17" s="124" t="str">
        <f t="shared" si="4"/>
        <v/>
      </c>
      <c r="AB17" s="126"/>
      <c r="AC17" s="121">
        <f t="shared" si="5"/>
        <v>1</v>
      </c>
    </row>
    <row r="18" spans="1:29">
      <c r="A18" s="25">
        <v>13</v>
      </c>
      <c r="B18" s="2">
        <v>122</v>
      </c>
      <c r="C18" s="2">
        <v>3</v>
      </c>
      <c r="D18" s="40">
        <v>18</v>
      </c>
      <c r="E18" s="139">
        <v>5</v>
      </c>
      <c r="F18" s="55">
        <v>5</v>
      </c>
      <c r="G18" s="56"/>
      <c r="H18" s="57"/>
      <c r="I18" s="58"/>
      <c r="J18" s="59"/>
      <c r="K18" s="57"/>
      <c r="L18" s="60"/>
      <c r="M18" s="61"/>
      <c r="N18" s="57"/>
      <c r="O18" s="60"/>
      <c r="P18" s="55">
        <v>2</v>
      </c>
      <c r="Q18" s="58"/>
      <c r="R18" s="61"/>
      <c r="S18" s="61"/>
      <c r="T18" s="121"/>
      <c r="U18" s="126"/>
      <c r="V18" s="124" t="str">
        <f t="shared" si="3"/>
        <v/>
      </c>
      <c r="W18" s="126"/>
      <c r="X18" s="126"/>
      <c r="Y18" s="126"/>
      <c r="Z18" s="126"/>
      <c r="AA18" s="124" t="str">
        <f t="shared" si="4"/>
        <v/>
      </c>
      <c r="AB18" s="126"/>
      <c r="AC18" s="121" t="str">
        <f t="shared" si="5"/>
        <v/>
      </c>
    </row>
    <row r="19" spans="1:29">
      <c r="A19" s="25">
        <v>14</v>
      </c>
      <c r="B19" s="2">
        <v>379</v>
      </c>
      <c r="C19" s="2">
        <v>4</v>
      </c>
      <c r="D19" s="40">
        <v>6</v>
      </c>
      <c r="E19" s="137">
        <v>3</v>
      </c>
      <c r="F19" s="55">
        <v>3</v>
      </c>
      <c r="G19" s="56">
        <v>1</v>
      </c>
      <c r="H19" s="57"/>
      <c r="I19" s="58"/>
      <c r="J19" s="59"/>
      <c r="K19" s="57">
        <v>1</v>
      </c>
      <c r="L19" s="60"/>
      <c r="M19" s="61"/>
      <c r="N19" s="57"/>
      <c r="O19" s="60"/>
      <c r="P19" s="55">
        <v>1</v>
      </c>
      <c r="Q19" s="58">
        <v>1</v>
      </c>
      <c r="R19" s="61">
        <v>140</v>
      </c>
      <c r="S19" s="61">
        <v>3</v>
      </c>
      <c r="T19" s="121"/>
      <c r="U19" s="126"/>
      <c r="V19" s="124">
        <f t="shared" si="3"/>
        <v>1</v>
      </c>
      <c r="W19" s="126"/>
      <c r="X19" s="126"/>
      <c r="Y19" s="126"/>
      <c r="Z19" s="126"/>
      <c r="AA19" s="124" t="str">
        <f t="shared" si="4"/>
        <v/>
      </c>
      <c r="AB19" s="126"/>
      <c r="AC19" s="121">
        <f t="shared" si="5"/>
        <v>1</v>
      </c>
    </row>
    <row r="20" spans="1:29">
      <c r="A20" s="25">
        <v>15</v>
      </c>
      <c r="B20" s="2">
        <v>316</v>
      </c>
      <c r="C20" s="2">
        <v>4</v>
      </c>
      <c r="D20" s="40">
        <v>8</v>
      </c>
      <c r="E20" s="168">
        <v>5</v>
      </c>
      <c r="F20" s="55">
        <v>5</v>
      </c>
      <c r="G20" s="56">
        <v>1</v>
      </c>
      <c r="H20" s="57"/>
      <c r="I20" s="58"/>
      <c r="J20" s="59">
        <v>1</v>
      </c>
      <c r="K20" s="57"/>
      <c r="L20" s="60"/>
      <c r="M20" s="61"/>
      <c r="N20" s="57"/>
      <c r="O20" s="60"/>
      <c r="P20" s="55">
        <v>2</v>
      </c>
      <c r="Q20" s="58"/>
      <c r="R20" s="61"/>
      <c r="S20" s="61"/>
      <c r="T20" s="121"/>
      <c r="U20" s="126"/>
      <c r="V20" s="124" t="str">
        <f t="shared" si="3"/>
        <v/>
      </c>
      <c r="W20" s="126"/>
      <c r="X20" s="126"/>
      <c r="Y20" s="126"/>
      <c r="Z20" s="126"/>
      <c r="AA20" s="124" t="str">
        <f t="shared" si="4"/>
        <v/>
      </c>
      <c r="AB20" s="126"/>
      <c r="AC20" s="121">
        <f t="shared" si="5"/>
        <v>0</v>
      </c>
    </row>
    <row r="21" spans="1:29">
      <c r="A21" s="25">
        <v>16</v>
      </c>
      <c r="B21" s="2">
        <v>322</v>
      </c>
      <c r="C21" s="2">
        <v>4</v>
      </c>
      <c r="D21" s="40">
        <v>14</v>
      </c>
      <c r="E21" s="137">
        <v>3</v>
      </c>
      <c r="F21" s="55">
        <v>3</v>
      </c>
      <c r="G21" s="56">
        <v>1</v>
      </c>
      <c r="H21" s="57"/>
      <c r="I21" s="58"/>
      <c r="J21" s="59"/>
      <c r="K21" s="57">
        <v>1</v>
      </c>
      <c r="L21" s="60"/>
      <c r="M21" s="61"/>
      <c r="N21" s="57"/>
      <c r="O21" s="60"/>
      <c r="P21" s="55">
        <v>1</v>
      </c>
      <c r="Q21" s="58">
        <v>1</v>
      </c>
      <c r="R21" s="61">
        <v>114</v>
      </c>
      <c r="S21" s="61">
        <v>8</v>
      </c>
      <c r="T21" s="121"/>
      <c r="U21" s="126"/>
      <c r="V21" s="124">
        <f t="shared" si="3"/>
        <v>1</v>
      </c>
      <c r="W21" s="126"/>
      <c r="X21" s="126"/>
      <c r="Y21" s="126"/>
      <c r="Z21" s="126"/>
      <c r="AA21" s="124" t="str">
        <f t="shared" si="4"/>
        <v/>
      </c>
      <c r="AB21" s="126"/>
      <c r="AC21" s="121">
        <f t="shared" si="5"/>
        <v>1</v>
      </c>
    </row>
    <row r="22" spans="1:29">
      <c r="A22" s="25">
        <v>17</v>
      </c>
      <c r="B22" s="2">
        <v>345</v>
      </c>
      <c r="C22" s="2">
        <v>4</v>
      </c>
      <c r="D22" s="40">
        <v>10</v>
      </c>
      <c r="E22" s="168">
        <v>5</v>
      </c>
      <c r="F22" s="55">
        <v>5</v>
      </c>
      <c r="G22" s="56">
        <v>1</v>
      </c>
      <c r="H22" s="57"/>
      <c r="I22" s="58"/>
      <c r="J22" s="59"/>
      <c r="K22" s="57">
        <v>1</v>
      </c>
      <c r="L22" s="60"/>
      <c r="M22" s="61"/>
      <c r="N22" s="57"/>
      <c r="O22" s="60"/>
      <c r="P22" s="55">
        <v>2</v>
      </c>
      <c r="Q22" s="58"/>
      <c r="R22" s="61"/>
      <c r="S22" s="61"/>
      <c r="T22" s="121"/>
      <c r="U22" s="126"/>
      <c r="V22" s="124" t="str">
        <f t="shared" si="3"/>
        <v/>
      </c>
      <c r="W22" s="126"/>
      <c r="X22" s="126"/>
      <c r="Y22" s="126"/>
      <c r="Z22" s="126"/>
      <c r="AA22" s="124" t="str">
        <f t="shared" si="4"/>
        <v/>
      </c>
      <c r="AB22" s="126"/>
      <c r="AC22" s="121">
        <f t="shared" si="5"/>
        <v>1</v>
      </c>
    </row>
    <row r="23" spans="1:29" ht="13.5" thickBot="1">
      <c r="A23" s="28">
        <v>18</v>
      </c>
      <c r="B23" s="5">
        <v>281</v>
      </c>
      <c r="C23" s="5">
        <v>4</v>
      </c>
      <c r="D23" s="43">
        <v>12</v>
      </c>
      <c r="E23" s="56">
        <v>4</v>
      </c>
      <c r="F23" s="70">
        <v>4</v>
      </c>
      <c r="G23" s="71"/>
      <c r="H23" s="72">
        <v>1</v>
      </c>
      <c r="I23" s="73"/>
      <c r="J23" s="74"/>
      <c r="K23" s="72">
        <v>1</v>
      </c>
      <c r="L23" s="75"/>
      <c r="M23" s="76"/>
      <c r="N23" s="72"/>
      <c r="O23" s="75"/>
      <c r="P23" s="70">
        <v>2</v>
      </c>
      <c r="Q23" s="73">
        <v>1</v>
      </c>
      <c r="R23" s="76">
        <v>98</v>
      </c>
      <c r="S23" s="76">
        <v>8</v>
      </c>
      <c r="T23" s="133"/>
      <c r="U23" s="132"/>
      <c r="V23" s="124">
        <f t="shared" si="3"/>
        <v>2</v>
      </c>
      <c r="W23" s="132"/>
      <c r="X23" s="132"/>
      <c r="Y23" s="132"/>
      <c r="Z23" s="132"/>
      <c r="AA23" s="124" t="str">
        <f t="shared" si="4"/>
        <v/>
      </c>
      <c r="AB23" s="132"/>
      <c r="AC23" s="128" t="str">
        <f t="shared" si="5"/>
        <v/>
      </c>
    </row>
    <row r="24" spans="1:29" ht="14.25" thickTop="1" thickBot="1">
      <c r="A24" s="7"/>
      <c r="B24" s="8">
        <f>SUM(B15:B23)</f>
        <v>2996</v>
      </c>
      <c r="C24" s="8">
        <f>SUM(C15:C23)</f>
        <v>37</v>
      </c>
      <c r="D24" s="42" t="s">
        <v>6</v>
      </c>
      <c r="E24" s="30">
        <f>SUM(E15:E23)</f>
        <v>40</v>
      </c>
      <c r="F24" s="30">
        <f>SUM(F15:F23)</f>
        <v>39</v>
      </c>
      <c r="G24" s="37">
        <f>SUM(G15:G23)</f>
        <v>6</v>
      </c>
      <c r="H24" s="10">
        <f>SUM(H15:H23)</f>
        <v>2</v>
      </c>
      <c r="I24" s="29">
        <f>SUM(I15:I23)</f>
        <v>0</v>
      </c>
      <c r="J24" s="35">
        <f>IF((A29=27),"",(SUM(J15:J23)/SUM(J15:L23))*100)</f>
        <v>12.5</v>
      </c>
      <c r="K24" s="35">
        <f>IF((A29=27),"",(SUM(K15:K23)/SUM(J15:L23))*100)</f>
        <v>87.5</v>
      </c>
      <c r="L24" s="35">
        <f>IF((A29=27),"",(SUM(L15:L23)/SUM(J15:L23))*100)</f>
        <v>0</v>
      </c>
      <c r="M24" s="15">
        <f>SUM(M15:M23)</f>
        <v>0</v>
      </c>
      <c r="N24" s="10">
        <f>SUM(N15:N23)</f>
        <v>0</v>
      </c>
      <c r="O24" s="17">
        <f>SUM(O15:O23)</f>
        <v>0</v>
      </c>
      <c r="P24" s="30">
        <f>SUM(P15:P23)</f>
        <v>15</v>
      </c>
      <c r="Q24" s="29">
        <f>SUM(Q15:Q23)</f>
        <v>4</v>
      </c>
      <c r="R24" s="153"/>
      <c r="S24" s="15">
        <f>IF(Q24=0,"",SUM(S15:S23)/Q24)</f>
        <v>6.25</v>
      </c>
      <c r="T24" s="129"/>
      <c r="U24" s="130"/>
      <c r="V24" s="129">
        <f>SUM(V15:V23)</f>
        <v>6</v>
      </c>
      <c r="W24" s="130">
        <f>ColorFunction($E$30,$E$15:$E$23)</f>
        <v>0</v>
      </c>
      <c r="X24" s="130">
        <f>ColorFunction($E$31,$E$15:$E$23)</f>
        <v>2</v>
      </c>
      <c r="Y24" s="130">
        <f>ColorFunction($E$32,$E$15:$E$23)</f>
        <v>3</v>
      </c>
      <c r="Z24" s="130">
        <f>ColorFunction($E$33,$E$15:$E$23)</f>
        <v>1</v>
      </c>
      <c r="AA24" s="131">
        <f>SUM(AA15:AA23)/(9-Q24)*100</f>
        <v>20</v>
      </c>
      <c r="AB24" s="130">
        <f>COUNTIF(P15:P23,"&gt;2")</f>
        <v>0</v>
      </c>
      <c r="AC24" s="131">
        <f>IF((G24=0),"",SUM(AC15:AC23)/G24*100)</f>
        <v>83.333333333333343</v>
      </c>
    </row>
    <row r="25" spans="1:29" ht="14.25" thickTop="1" thickBot="1">
      <c r="A25" s="6"/>
      <c r="B25" s="9">
        <f>SUM(B24,B14)</f>
        <v>5763</v>
      </c>
      <c r="C25" s="9">
        <f>SUM(C24,C14)</f>
        <v>73</v>
      </c>
      <c r="D25" s="44" t="s">
        <v>7</v>
      </c>
      <c r="E25" s="81">
        <f>IF(E14=0,"0",(E24+E14))</f>
        <v>78</v>
      </c>
      <c r="F25" s="30">
        <f>SUM(F14,F24)</f>
        <v>75</v>
      </c>
      <c r="G25" s="18">
        <f>SUM(G24,G14)</f>
        <v>9</v>
      </c>
      <c r="H25" s="11">
        <f>SUM(H24,H14)</f>
        <v>4</v>
      </c>
      <c r="I25" s="20">
        <f>SUM(I24,I14)</f>
        <v>2</v>
      </c>
      <c r="J25" s="36">
        <f>IF((A28=27),"",(SUM(J14,J24)/2))</f>
        <v>6.25</v>
      </c>
      <c r="K25" s="23">
        <f>IF((A28=27),"",(SUM(K14,K24)/2))</f>
        <v>86.607142857142861</v>
      </c>
      <c r="L25" s="32">
        <f>IF((A28=27),"",(SUM(L14,L24)/2))</f>
        <v>7.1428571428571423</v>
      </c>
      <c r="M25" s="33">
        <f>SUM(M24,M14)</f>
        <v>0</v>
      </c>
      <c r="N25" s="11">
        <f>SUM(N24,N14)</f>
        <v>2</v>
      </c>
      <c r="O25" s="21">
        <f>SUM(O24,O14)</f>
        <v>1</v>
      </c>
      <c r="P25" s="92">
        <f>IF(P14+P24=0,"",SUM(P24,P14))</f>
        <v>28</v>
      </c>
      <c r="Q25" s="20">
        <f>IF(Q14+Q24=0,"",SUM(Q24,Q14))</f>
        <v>7</v>
      </c>
      <c r="R25" s="154"/>
      <c r="S25" s="33">
        <f>IF(Q25="","",SUM(S24,S14)/2)</f>
        <v>6.125</v>
      </c>
      <c r="T25" s="80">
        <f>IF(N25=0,"",(O25)/N25*100)</f>
        <v>50</v>
      </c>
      <c r="U25" s="82">
        <f>IF(Q25="","",(Q25)/18*100)</f>
        <v>38.888888888888893</v>
      </c>
      <c r="V25" s="93">
        <f>IF(Q25="","",(V14+V24)/Q25)</f>
        <v>1.5714285714285714</v>
      </c>
      <c r="W25" s="82">
        <f>SUM(W14,W24)</f>
        <v>0</v>
      </c>
      <c r="X25" s="82">
        <f>IF(X14+X24=0,"",SUM(X14,X24))</f>
        <v>3</v>
      </c>
      <c r="Y25" s="82">
        <f>SUM(Y14,Y24)</f>
        <v>6</v>
      </c>
      <c r="Z25" s="82">
        <f>SUM(Z14,Z24)</f>
        <v>1</v>
      </c>
      <c r="AA25" s="101">
        <f>IF(Q25="","",SUM(AA5:AA13,AA15:AA23)/SUM(18-Q25)*100)</f>
        <v>45.454545454545453</v>
      </c>
      <c r="AB25" s="82">
        <f>SUM(AB14,AB24)</f>
        <v>0</v>
      </c>
      <c r="AC25" s="102">
        <f>SUM(AC24,AC14)/2</f>
        <v>91.666666666666671</v>
      </c>
    </row>
    <row r="26" spans="1:29" ht="13.5" thickTop="1"/>
    <row r="27" spans="1:29">
      <c r="E27" s="85" t="s">
        <v>56</v>
      </c>
    </row>
    <row r="28" spans="1:29" ht="15.75" thickBot="1">
      <c r="A28" s="103">
        <f>COUNTBLANK(I5:K13)</f>
        <v>19</v>
      </c>
      <c r="W28" s="155" t="s">
        <v>115</v>
      </c>
    </row>
    <row r="29" spans="1:29" ht="14.25" thickTop="1" thickBot="1">
      <c r="A29" s="103">
        <f>COUNTBLANK(I15:K23)</f>
        <v>19</v>
      </c>
      <c r="E29" t="s">
        <v>54</v>
      </c>
      <c r="S29" s="37" t="s">
        <v>94</v>
      </c>
      <c r="T29" s="14"/>
      <c r="W29" s="156" t="s">
        <v>116</v>
      </c>
      <c r="X29" s="160" t="s">
        <v>123</v>
      </c>
      <c r="Y29" s="156" t="s">
        <v>109</v>
      </c>
    </row>
    <row r="30" spans="1:29" ht="14.25" thickTop="1" thickBot="1">
      <c r="A30" s="103">
        <f>SUM(L5:L23)</f>
        <v>15.285714285714285</v>
      </c>
      <c r="E30" s="123" t="s">
        <v>79</v>
      </c>
      <c r="S30" s="30" t="s">
        <v>95</v>
      </c>
      <c r="T30" s="30">
        <f>SUMIF(C:C,"3",E:E)/COUNTIF(C:C,3)</f>
        <v>4.333333333333333</v>
      </c>
      <c r="W30" s="156" t="s">
        <v>117</v>
      </c>
      <c r="X30" s="118">
        <f>COUNTIFS(R5:R23,"&gt;=45",R5:R23,"&lt;=70")</f>
        <v>1</v>
      </c>
      <c r="Y30" s="157">
        <f>IF(X30=0,"",AVERAGEIFS(S5:S23,R5:R23,"&gt;=45",R5:R23,"&lt;=70"))</f>
        <v>1</v>
      </c>
    </row>
    <row r="31" spans="1:29" ht="14.25" thickTop="1" thickBot="1">
      <c r="E31" s="88" t="s">
        <v>51</v>
      </c>
      <c r="S31" s="30" t="s">
        <v>96</v>
      </c>
      <c r="T31" s="30">
        <f>SUMIF(C:C,"4",E:E)/COUNTIF(C:C,4)</f>
        <v>4.0909090909090908</v>
      </c>
      <c r="W31" s="158" t="s">
        <v>118</v>
      </c>
      <c r="X31" s="118">
        <f>COUNTIFS(R5:R23,"&gt;=71",R5:R23,"&lt;=90")</f>
        <v>0</v>
      </c>
      <c r="Y31" s="157" t="str">
        <f>IF(X31=0,"",AVERAGEIFS(S5:S23,R5:R23,"&gt;=71",R5:R23,"&lt;=90"))</f>
        <v/>
      </c>
    </row>
    <row r="32" spans="1:29" ht="14.25" thickTop="1" thickBot="1">
      <c r="E32" s="119" t="s">
        <v>52</v>
      </c>
      <c r="S32" s="30" t="s">
        <v>97</v>
      </c>
      <c r="T32" s="30">
        <f>SUMIF(C:C,"5",E:E)/COUNTIF(C:C,5)</f>
        <v>5</v>
      </c>
      <c r="W32" s="158" t="s">
        <v>119</v>
      </c>
      <c r="X32" s="118">
        <f>COUNTIFS(R5:R23,"&gt;=91",R5:R23,"&lt;=115")</f>
        <v>3</v>
      </c>
      <c r="Y32" s="159">
        <f>IF(X32=0,"",AVERAGEIFS(S5:S23,R5:R23,"&gt;=91",R5:R23,"&lt;=115"))</f>
        <v>8.6666666666666661</v>
      </c>
    </row>
    <row r="33" spans="5:26" ht="14.25" thickTop="1" thickBot="1">
      <c r="E33" s="172" t="s">
        <v>55</v>
      </c>
      <c r="F33" s="89"/>
      <c r="G33" s="89"/>
      <c r="W33" s="158" t="s">
        <v>120</v>
      </c>
      <c r="X33" s="118">
        <f>COUNTIFS(R5:R23,"&gt;=116",R5:R23,"&lt;=140")</f>
        <v>3</v>
      </c>
      <c r="Y33" s="157">
        <f>IF(X33=0,"",AVERAGEIFS(S5:S23,R5:R23,"&gt;=116",R5:R23,"&lt;=140"))</f>
        <v>5.333333333333333</v>
      </c>
    </row>
    <row r="34" spans="5:26" ht="14.25" thickTop="1" thickBot="1">
      <c r="S34" s="30" t="s">
        <v>102</v>
      </c>
      <c r="T34" s="136">
        <f>IF(E25="0","",SUM(E5:E8)-SUM(C5:C8))</f>
        <v>1</v>
      </c>
      <c r="W34" s="158" t="s">
        <v>121</v>
      </c>
      <c r="X34" s="118">
        <f>COUNTIFS(R5:R23,"&gt;=141",R5:R23,"&lt;=161")</f>
        <v>0</v>
      </c>
      <c r="Y34" s="157" t="str">
        <f>IF(X34=0,"",AVERAGEIFS(S5:S23,R5:R23,"&gt;=141",R5:R23,"&lt;=160"))</f>
        <v/>
      </c>
    </row>
    <row r="35" spans="5:26" ht="14.25" thickTop="1" thickBot="1">
      <c r="S35" s="30" t="s">
        <v>103</v>
      </c>
      <c r="T35" s="136">
        <v>1</v>
      </c>
      <c r="W35" s="158" t="s">
        <v>122</v>
      </c>
      <c r="X35" s="118">
        <f>COUNTIFS(R5:R23,"&gt;=161",R5:R23,"&lt;=180")</f>
        <v>0</v>
      </c>
      <c r="Y35" s="157" t="str">
        <f>IF(X35=0,"",AVERAGEIFS(S5:S23,R5:R23,"&gt;=161",R5:R23,"&lt;=180"))</f>
        <v/>
      </c>
    </row>
    <row r="36" spans="5:26" ht="13.5" thickTop="1"/>
    <row r="37" spans="5:26" ht="13.5" thickBot="1">
      <c r="W37" s="98" t="s">
        <v>124</v>
      </c>
    </row>
    <row r="38" spans="5:26" ht="14.25" thickTop="1" thickBot="1">
      <c r="W38" s="156" t="s">
        <v>116</v>
      </c>
      <c r="X38" s="160" t="s">
        <v>123</v>
      </c>
      <c r="Y38" s="165" t="s">
        <v>138</v>
      </c>
      <c r="Z38" s="166" t="s">
        <v>135</v>
      </c>
    </row>
    <row r="39" spans="5:26" ht="14.25" thickTop="1" thickBot="1">
      <c r="W39" s="158" t="s">
        <v>139</v>
      </c>
      <c r="X39" s="118">
        <f>COUNTIFS(S5:S23,"&gt;=0,1",S5:S23,"&lt;=0,9")</f>
        <v>0</v>
      </c>
      <c r="Y39" s="86" t="str">
        <f>IF(X39=0,"",COUNTIFS(P5:P23,"=1",S5:S23,"&lt;1"))</f>
        <v/>
      </c>
      <c r="Z39" s="86" t="str">
        <f t="shared" ref="Z39" si="6">IF(X39=0,"",Y39/X39*100)</f>
        <v/>
      </c>
    </row>
    <row r="40" spans="5:26" ht="14.25" thickTop="1" thickBot="1">
      <c r="W40" s="156" t="s">
        <v>125</v>
      </c>
      <c r="X40" s="118">
        <f>COUNTIFS(S5:S23,"&gt;=1",S5:S23,"&lt;=1,5")</f>
        <v>1</v>
      </c>
      <c r="Y40" s="86">
        <f>IF(X40=0,"",COUNTIFS(P5:P23,"=1",S5:S23,"&gt;=1",S5:S23,"&lt;=1,5"))</f>
        <v>1</v>
      </c>
      <c r="Z40" s="86">
        <f>IF(X40=0,"",Y40/X40*100)</f>
        <v>100</v>
      </c>
    </row>
    <row r="41" spans="5:26" ht="14.25" thickTop="1" thickBot="1">
      <c r="W41" s="156" t="s">
        <v>126</v>
      </c>
      <c r="X41" s="118">
        <f>COUNTIFS(S5:S23,"&gt;=1,6",S5:S23,"&lt;=3")</f>
        <v>1</v>
      </c>
      <c r="Y41" s="86">
        <f>IF(X41=0,"",COUNTIFS(P5:P23,"=1",S5:S23,"&gt;=1,6",S5:S23,"&lt;=3"))</f>
        <v>1</v>
      </c>
      <c r="Z41" s="86">
        <f t="shared" ref="Z41:Z44" si="7">IF(X41=0,"",Y41/X41*100)</f>
        <v>100</v>
      </c>
    </row>
    <row r="42" spans="5:26" ht="14.25" thickTop="1" thickBot="1">
      <c r="W42" s="156" t="s">
        <v>127</v>
      </c>
      <c r="X42" s="118">
        <f>COUNTIFS(S5:S23,"&gt;=3,1",S5:S23,"&lt;=4,5")</f>
        <v>0</v>
      </c>
      <c r="Y42" s="86" t="str">
        <f>IF(X42=0,"",COUNTIFS(P5:P23,"=1",S5:S23,"&gt;=3,1",S5:S23,"&lt;=4,5"))</f>
        <v/>
      </c>
      <c r="Z42" s="86" t="str">
        <f t="shared" si="7"/>
        <v/>
      </c>
    </row>
    <row r="43" spans="5:26" ht="14.25" thickTop="1" thickBot="1">
      <c r="W43" s="156" t="s">
        <v>128</v>
      </c>
      <c r="X43" s="118">
        <f>COUNTIFS(S5:S23,"&gt;=4,6",S5:S23,"&lt;=6")</f>
        <v>2</v>
      </c>
      <c r="Y43" s="86">
        <f>IF(X43=0,"",COUNTIFS(P5:P23,"=1",S5:S23,"&gt;=4,6",S5:S23,"&lt;=6"))</f>
        <v>0</v>
      </c>
      <c r="Z43" s="86">
        <f t="shared" si="7"/>
        <v>0</v>
      </c>
    </row>
    <row r="44" spans="5:26" ht="14.25" thickTop="1" thickBot="1">
      <c r="W44" s="158" t="s">
        <v>136</v>
      </c>
      <c r="X44" s="118">
        <f>COUNTIFS(S5:S23,"&gt;6")</f>
        <v>4</v>
      </c>
      <c r="Y44" s="86">
        <f>IF(X44=0,"",COUNTIFS(P5:P23,"=1",S5:S23,"&gt;6"))</f>
        <v>1</v>
      </c>
      <c r="Z44" s="86">
        <f t="shared" si="7"/>
        <v>25</v>
      </c>
    </row>
    <row r="45" spans="5:26" ht="13.5" thickTop="1"/>
  </sheetData>
  <phoneticPr fontId="0" type="noConversion"/>
  <pageMargins left="0.75" right="0.75" top="1" bottom="1" header="0.5" footer="0.5"/>
  <headerFooter alignWithMargins="0"/>
</worksheet>
</file>

<file path=xl/worksheets/sheet14.xml><?xml version="1.0" encoding="utf-8"?>
<worksheet xmlns="http://schemas.openxmlformats.org/spreadsheetml/2006/main" xmlns:r="http://schemas.openxmlformats.org/officeDocument/2006/relationships">
  <sheetPr codeName="Sheet11"/>
  <dimension ref="A1:AC45"/>
  <sheetViews>
    <sheetView workbookViewId="0">
      <selection activeCell="AA25" sqref="AA25"/>
    </sheetView>
  </sheetViews>
  <sheetFormatPr defaultRowHeight="12.75"/>
  <cols>
    <col min="1" max="1" width="4.85546875" customWidth="1"/>
    <col min="2" max="2" width="7.140625" customWidth="1"/>
    <col min="3" max="3" width="3.85546875" bestFit="1" customWidth="1"/>
    <col min="4" max="4" width="7.140625" bestFit="1" customWidth="1"/>
    <col min="5" max="5" width="5.85546875" bestFit="1" customWidth="1"/>
    <col min="6" max="6" width="7.28515625" customWidth="1"/>
    <col min="7" max="8" width="6.85546875" customWidth="1"/>
    <col min="9" max="9" width="8" customWidth="1"/>
    <col min="10" max="10" width="8.5703125" customWidth="1"/>
    <col min="12" max="12" width="7.42578125" bestFit="1" customWidth="1"/>
    <col min="13" max="13" width="10.140625" bestFit="1" customWidth="1"/>
    <col min="15" max="15" width="5.5703125" bestFit="1" customWidth="1"/>
    <col min="16" max="16" width="6.85546875" customWidth="1"/>
    <col min="17" max="17" width="6.28515625" customWidth="1"/>
    <col min="18" max="18" width="7" customWidth="1"/>
    <col min="19" max="19" width="16.140625" bestFit="1" customWidth="1"/>
    <col min="24" max="24" width="11.7109375" bestFit="1" customWidth="1"/>
    <col min="25" max="25" width="7" bestFit="1" customWidth="1"/>
  </cols>
  <sheetData>
    <row r="1" spans="1:29" ht="18">
      <c r="A1" s="46" t="s">
        <v>2</v>
      </c>
      <c r="B1" s="45"/>
      <c r="C1" s="45"/>
      <c r="D1" s="45"/>
      <c r="E1" s="45"/>
      <c r="F1" s="45"/>
      <c r="J1" s="47" t="str">
        <f>IF(E25="0","0","1")</f>
        <v>1</v>
      </c>
      <c r="L1" s="45" t="s">
        <v>46</v>
      </c>
      <c r="M1" s="148">
        <v>39987</v>
      </c>
      <c r="O1" s="143" t="s">
        <v>75</v>
      </c>
      <c r="Q1" s="149">
        <v>4.7</v>
      </c>
      <c r="R1" s="152"/>
      <c r="T1" s="143" t="s">
        <v>76</v>
      </c>
      <c r="V1" s="149">
        <v>4</v>
      </c>
      <c r="X1" t="s">
        <v>159</v>
      </c>
    </row>
    <row r="2" spans="1:29" ht="13.5" thickBot="1">
      <c r="X2" t="s">
        <v>160</v>
      </c>
    </row>
    <row r="3" spans="1:29" ht="14.25" thickTop="1" thickBot="1">
      <c r="A3" s="12"/>
      <c r="B3" s="13"/>
      <c r="C3" s="13"/>
      <c r="D3" s="13"/>
      <c r="E3" s="13"/>
      <c r="F3" s="116"/>
      <c r="G3" s="12"/>
      <c r="H3" s="16" t="s">
        <v>22</v>
      </c>
      <c r="I3" s="13"/>
      <c r="J3" s="12"/>
      <c r="K3" s="146" t="s">
        <v>17</v>
      </c>
      <c r="L3" s="13"/>
      <c r="M3" s="12"/>
      <c r="N3" s="16" t="s">
        <v>12</v>
      </c>
      <c r="O3" s="29"/>
      <c r="P3" s="14"/>
      <c r="Q3" s="14"/>
      <c r="R3" s="151" t="s">
        <v>112</v>
      </c>
      <c r="S3" s="29"/>
      <c r="T3" s="13"/>
      <c r="U3" s="14"/>
      <c r="V3" s="86"/>
      <c r="W3" s="86"/>
      <c r="X3" s="86"/>
      <c r="Y3" s="86"/>
      <c r="Z3" s="86"/>
      <c r="AA3" s="86"/>
      <c r="AB3" s="86"/>
      <c r="AC3" s="86"/>
    </row>
    <row r="4" spans="1:29" ht="14.25" thickTop="1" thickBot="1">
      <c r="A4" s="15" t="s">
        <v>0</v>
      </c>
      <c r="B4" s="10" t="s">
        <v>1</v>
      </c>
      <c r="C4" s="10" t="s">
        <v>3</v>
      </c>
      <c r="D4" s="17" t="s">
        <v>4</v>
      </c>
      <c r="E4" s="30" t="s">
        <v>8</v>
      </c>
      <c r="F4" s="30" t="s">
        <v>74</v>
      </c>
      <c r="G4" s="37" t="s">
        <v>19</v>
      </c>
      <c r="H4" s="17" t="s">
        <v>20</v>
      </c>
      <c r="I4" s="38" t="s">
        <v>21</v>
      </c>
      <c r="J4" s="18" t="s">
        <v>14</v>
      </c>
      <c r="K4" s="19" t="s">
        <v>15</v>
      </c>
      <c r="L4" s="19" t="s">
        <v>16</v>
      </c>
      <c r="M4" s="18" t="s">
        <v>9</v>
      </c>
      <c r="N4" s="19" t="s">
        <v>10</v>
      </c>
      <c r="O4" s="20" t="s">
        <v>11</v>
      </c>
      <c r="P4" s="29" t="s">
        <v>13</v>
      </c>
      <c r="Q4" s="29" t="s">
        <v>23</v>
      </c>
      <c r="R4" s="29" t="s">
        <v>113</v>
      </c>
      <c r="S4" s="87" t="s">
        <v>114</v>
      </c>
      <c r="T4" s="30" t="s">
        <v>18</v>
      </c>
      <c r="U4" s="29" t="s">
        <v>24</v>
      </c>
      <c r="V4" s="87" t="s">
        <v>49</v>
      </c>
      <c r="W4" s="87" t="s">
        <v>79</v>
      </c>
      <c r="X4" s="87" t="s">
        <v>51</v>
      </c>
      <c r="Y4" s="87" t="s">
        <v>52</v>
      </c>
      <c r="Z4" s="87" t="s">
        <v>53</v>
      </c>
      <c r="AA4" s="87" t="s">
        <v>48</v>
      </c>
      <c r="AB4" s="87" t="s">
        <v>81</v>
      </c>
      <c r="AC4" s="87" t="s">
        <v>57</v>
      </c>
    </row>
    <row r="5" spans="1:29" ht="13.5" thickTop="1">
      <c r="A5" s="24">
        <v>1</v>
      </c>
      <c r="B5" s="3">
        <v>307</v>
      </c>
      <c r="C5" s="3">
        <v>4</v>
      </c>
      <c r="D5" s="39">
        <v>11</v>
      </c>
      <c r="E5" s="170">
        <v>3</v>
      </c>
      <c r="F5" s="90">
        <v>3</v>
      </c>
      <c r="G5" s="48">
        <v>1</v>
      </c>
      <c r="H5" s="49"/>
      <c r="I5" s="50"/>
      <c r="J5" s="51"/>
      <c r="K5" s="52">
        <v>1</v>
      </c>
      <c r="L5" s="53"/>
      <c r="M5" s="54"/>
      <c r="N5" s="52"/>
      <c r="O5" s="53"/>
      <c r="P5" s="90">
        <v>1</v>
      </c>
      <c r="Q5" s="68">
        <v>1</v>
      </c>
      <c r="R5" s="54">
        <v>25</v>
      </c>
      <c r="S5" s="54">
        <v>3</v>
      </c>
      <c r="T5" s="125"/>
      <c r="U5" s="124"/>
      <c r="V5" s="124">
        <f>IF(Q5=0,"",P5)</f>
        <v>1</v>
      </c>
      <c r="W5" s="124"/>
      <c r="X5" s="124"/>
      <c r="Y5" s="124"/>
      <c r="Z5" s="124"/>
      <c r="AA5" s="124" t="str">
        <f>IF(AND(Q5="",P5=1),1,"")</f>
        <v/>
      </c>
      <c r="AB5" s="124"/>
      <c r="AC5" s="125">
        <f t="shared" ref="AC5:AC13" si="0">IF(AND(G5=""),"",SUM(K5))</f>
        <v>1</v>
      </c>
    </row>
    <row r="6" spans="1:29">
      <c r="A6" s="25">
        <v>2</v>
      </c>
      <c r="B6" s="2">
        <v>323</v>
      </c>
      <c r="C6" s="2">
        <v>4</v>
      </c>
      <c r="D6" s="40">
        <v>5</v>
      </c>
      <c r="E6" s="137">
        <v>3</v>
      </c>
      <c r="F6" s="55">
        <v>3</v>
      </c>
      <c r="G6" s="56">
        <v>1</v>
      </c>
      <c r="H6" s="57"/>
      <c r="I6" s="58"/>
      <c r="J6" s="59"/>
      <c r="K6" s="57">
        <v>1</v>
      </c>
      <c r="L6" s="60"/>
      <c r="M6" s="61"/>
      <c r="N6" s="57"/>
      <c r="O6" s="60"/>
      <c r="P6" s="55">
        <v>1</v>
      </c>
      <c r="Q6" s="58">
        <v>1</v>
      </c>
      <c r="R6" s="61">
        <v>57</v>
      </c>
      <c r="S6" s="61">
        <v>3</v>
      </c>
      <c r="T6" s="121"/>
      <c r="U6" s="126"/>
      <c r="V6" s="124">
        <f>IF(Q6=0,"",P6)</f>
        <v>1</v>
      </c>
      <c r="W6" s="126"/>
      <c r="X6" s="126"/>
      <c r="Y6" s="126"/>
      <c r="Z6" s="126"/>
      <c r="AA6" s="124" t="str">
        <f>IF(AND(Q6="",P6=1),1,"")</f>
        <v/>
      </c>
      <c r="AB6" s="126"/>
      <c r="AC6" s="121">
        <f t="shared" si="0"/>
        <v>1</v>
      </c>
    </row>
    <row r="7" spans="1:29">
      <c r="A7" s="25">
        <v>3</v>
      </c>
      <c r="B7" s="2">
        <v>138</v>
      </c>
      <c r="C7" s="2">
        <v>3</v>
      </c>
      <c r="D7" s="40">
        <v>15</v>
      </c>
      <c r="E7" s="56">
        <v>3</v>
      </c>
      <c r="F7" s="55">
        <v>3</v>
      </c>
      <c r="G7" s="56"/>
      <c r="H7" s="57"/>
      <c r="I7" s="58"/>
      <c r="J7" s="59"/>
      <c r="K7" s="57"/>
      <c r="L7" s="60"/>
      <c r="M7" s="61"/>
      <c r="N7" s="57"/>
      <c r="O7" s="60"/>
      <c r="P7" s="55">
        <v>1</v>
      </c>
      <c r="Q7" s="58"/>
      <c r="R7" s="61"/>
      <c r="S7" s="61"/>
      <c r="T7" s="121"/>
      <c r="U7" s="126"/>
      <c r="V7" s="124" t="str">
        <f>IF(Q7=0,"",P7)</f>
        <v/>
      </c>
      <c r="W7" s="126"/>
      <c r="X7" s="126"/>
      <c r="Y7" s="126"/>
      <c r="Z7" s="126"/>
      <c r="AA7" s="124">
        <f>IF(AND(Q7="",P7=1),1,"")</f>
        <v>1</v>
      </c>
      <c r="AB7" s="126"/>
      <c r="AC7" s="121" t="str">
        <f t="shared" si="0"/>
        <v/>
      </c>
    </row>
    <row r="8" spans="1:29">
      <c r="A8" s="25">
        <v>4</v>
      </c>
      <c r="B8" s="2">
        <v>310</v>
      </c>
      <c r="C8" s="2">
        <v>4</v>
      </c>
      <c r="D8" s="40">
        <v>13</v>
      </c>
      <c r="E8" s="139">
        <v>6</v>
      </c>
      <c r="F8" s="55">
        <v>6</v>
      </c>
      <c r="G8" s="56"/>
      <c r="H8" s="57"/>
      <c r="I8" s="58">
        <v>1</v>
      </c>
      <c r="J8" s="59"/>
      <c r="K8" s="57">
        <v>1</v>
      </c>
      <c r="L8" s="60"/>
      <c r="M8" s="61"/>
      <c r="N8" s="57"/>
      <c r="O8" s="60"/>
      <c r="P8" s="55">
        <v>3</v>
      </c>
      <c r="Q8" s="58"/>
      <c r="R8" s="61"/>
      <c r="S8" s="61"/>
      <c r="T8" s="121"/>
      <c r="U8" s="126"/>
      <c r="V8" s="124" t="str">
        <f>IF(Q8=0,"",P8)</f>
        <v/>
      </c>
      <c r="W8" s="126"/>
      <c r="X8" s="126"/>
      <c r="Y8" s="126"/>
      <c r="Z8" s="126"/>
      <c r="AA8" s="124" t="str">
        <f>IF(AND(Q8="",P8=1),1,"")</f>
        <v/>
      </c>
      <c r="AB8" s="126"/>
      <c r="AC8" s="121" t="str">
        <f t="shared" si="0"/>
        <v/>
      </c>
    </row>
    <row r="9" spans="1:29">
      <c r="A9" s="25">
        <v>5</v>
      </c>
      <c r="B9" s="2">
        <v>431</v>
      </c>
      <c r="C9" s="2">
        <v>5</v>
      </c>
      <c r="D9" s="40">
        <v>3</v>
      </c>
      <c r="E9" s="56">
        <v>5</v>
      </c>
      <c r="F9" s="55">
        <v>4</v>
      </c>
      <c r="G9" s="56">
        <v>1</v>
      </c>
      <c r="H9" s="57"/>
      <c r="I9" s="58"/>
      <c r="J9" s="59"/>
      <c r="K9" s="57">
        <v>1</v>
      </c>
      <c r="L9" s="60"/>
      <c r="M9" s="61"/>
      <c r="N9" s="57"/>
      <c r="O9" s="60"/>
      <c r="P9" s="55">
        <v>2</v>
      </c>
      <c r="Q9" s="58">
        <v>1</v>
      </c>
      <c r="R9" s="61">
        <v>25</v>
      </c>
      <c r="S9" s="61">
        <v>4</v>
      </c>
      <c r="T9" s="121"/>
      <c r="U9" s="126"/>
      <c r="V9" s="124">
        <f t="shared" ref="V9:V13" si="1">IF(Q9=0,"",P9)</f>
        <v>2</v>
      </c>
      <c r="W9" s="126"/>
      <c r="X9" s="126"/>
      <c r="Y9" s="126"/>
      <c r="Z9" s="126"/>
      <c r="AA9" s="124" t="str">
        <f t="shared" ref="AA9:AA13" si="2">IF(AND(Q9="",P9=1),1,"")</f>
        <v/>
      </c>
      <c r="AB9" s="126"/>
      <c r="AC9" s="121">
        <f t="shared" si="0"/>
        <v>1</v>
      </c>
    </row>
    <row r="10" spans="1:29">
      <c r="A10" s="25">
        <v>6</v>
      </c>
      <c r="B10" s="2">
        <v>312</v>
      </c>
      <c r="C10" s="2">
        <v>4</v>
      </c>
      <c r="D10" s="40">
        <v>9</v>
      </c>
      <c r="E10" s="137">
        <v>3</v>
      </c>
      <c r="F10" s="55">
        <v>3</v>
      </c>
      <c r="G10" s="56">
        <v>1</v>
      </c>
      <c r="H10" s="57"/>
      <c r="I10" s="58"/>
      <c r="J10" s="59"/>
      <c r="K10" s="57">
        <v>1</v>
      </c>
      <c r="L10" s="60"/>
      <c r="M10" s="61"/>
      <c r="N10" s="57"/>
      <c r="O10" s="60"/>
      <c r="P10" s="55">
        <v>1</v>
      </c>
      <c r="Q10" s="58">
        <v>1</v>
      </c>
      <c r="R10" s="61">
        <v>58</v>
      </c>
      <c r="S10" s="61">
        <v>7</v>
      </c>
      <c r="T10" s="121"/>
      <c r="U10" s="126"/>
      <c r="V10" s="124">
        <f t="shared" si="1"/>
        <v>1</v>
      </c>
      <c r="W10" s="126"/>
      <c r="X10" s="126"/>
      <c r="Y10" s="126"/>
      <c r="Z10" s="126"/>
      <c r="AA10" s="124" t="str">
        <f t="shared" si="2"/>
        <v/>
      </c>
      <c r="AB10" s="126"/>
      <c r="AC10" s="121">
        <f t="shared" si="0"/>
        <v>1</v>
      </c>
    </row>
    <row r="11" spans="1:29">
      <c r="A11" s="25">
        <v>7</v>
      </c>
      <c r="B11" s="2">
        <v>498</v>
      </c>
      <c r="C11" s="2">
        <v>5</v>
      </c>
      <c r="D11" s="40">
        <v>1</v>
      </c>
      <c r="E11" s="168">
        <v>6</v>
      </c>
      <c r="F11" s="55">
        <v>5</v>
      </c>
      <c r="G11" s="56"/>
      <c r="H11" s="57"/>
      <c r="I11" s="58">
        <v>1</v>
      </c>
      <c r="J11" s="59"/>
      <c r="K11" s="57"/>
      <c r="L11" s="60">
        <v>1</v>
      </c>
      <c r="M11" s="61"/>
      <c r="N11" s="57"/>
      <c r="O11" s="60"/>
      <c r="P11" s="55">
        <v>2</v>
      </c>
      <c r="Q11" s="58"/>
      <c r="R11" s="61"/>
      <c r="S11" s="61"/>
      <c r="T11" s="121"/>
      <c r="U11" s="126"/>
      <c r="V11" s="124" t="str">
        <f t="shared" si="1"/>
        <v/>
      </c>
      <c r="W11" s="126"/>
      <c r="X11" s="126"/>
      <c r="Y11" s="126"/>
      <c r="Z11" s="126"/>
      <c r="AA11" s="124" t="str">
        <f t="shared" si="2"/>
        <v/>
      </c>
      <c r="AB11" s="126"/>
      <c r="AC11" s="121" t="str">
        <f t="shared" si="0"/>
        <v/>
      </c>
    </row>
    <row r="12" spans="1:29">
      <c r="A12" s="25">
        <v>8</v>
      </c>
      <c r="B12" s="2">
        <v>138</v>
      </c>
      <c r="C12" s="2">
        <v>3</v>
      </c>
      <c r="D12" s="40">
        <v>17</v>
      </c>
      <c r="E12" s="181">
        <v>2</v>
      </c>
      <c r="F12" s="55">
        <v>2</v>
      </c>
      <c r="G12" s="56"/>
      <c r="H12" s="57"/>
      <c r="I12" s="58"/>
      <c r="J12" s="59"/>
      <c r="K12" s="57"/>
      <c r="L12" s="60"/>
      <c r="M12" s="61"/>
      <c r="N12" s="57"/>
      <c r="O12" s="60"/>
      <c r="P12" s="55">
        <v>1</v>
      </c>
      <c r="Q12" s="58">
        <v>1</v>
      </c>
      <c r="R12" s="61">
        <v>137</v>
      </c>
      <c r="S12" s="61">
        <v>6</v>
      </c>
      <c r="T12" s="121"/>
      <c r="U12" s="126"/>
      <c r="V12" s="124">
        <f t="shared" si="1"/>
        <v>1</v>
      </c>
      <c r="W12" s="126"/>
      <c r="X12" s="126"/>
      <c r="Y12" s="126"/>
      <c r="Z12" s="126"/>
      <c r="AA12" s="124" t="str">
        <f t="shared" si="2"/>
        <v/>
      </c>
      <c r="AB12" s="126"/>
      <c r="AC12" s="121" t="str">
        <f t="shared" si="0"/>
        <v/>
      </c>
    </row>
    <row r="13" spans="1:29" ht="13.5" thickBot="1">
      <c r="A13" s="26">
        <v>9</v>
      </c>
      <c r="B13" s="4">
        <v>310</v>
      </c>
      <c r="C13" s="4">
        <v>4</v>
      </c>
      <c r="D13" s="41">
        <v>7</v>
      </c>
      <c r="E13" s="182">
        <v>3</v>
      </c>
      <c r="F13" s="84">
        <v>3</v>
      </c>
      <c r="G13" s="62"/>
      <c r="H13" s="63">
        <v>1</v>
      </c>
      <c r="I13" s="64"/>
      <c r="J13" s="65"/>
      <c r="K13" s="63">
        <v>1</v>
      </c>
      <c r="L13" s="66"/>
      <c r="M13" s="67"/>
      <c r="N13" s="63"/>
      <c r="O13" s="66"/>
      <c r="P13" s="84">
        <v>1</v>
      </c>
      <c r="Q13" s="64">
        <v>1</v>
      </c>
      <c r="R13" s="67">
        <v>83</v>
      </c>
      <c r="S13" s="67">
        <v>2</v>
      </c>
      <c r="T13" s="128"/>
      <c r="U13" s="127"/>
      <c r="V13" s="124">
        <f t="shared" si="1"/>
        <v>1</v>
      </c>
      <c r="W13" s="127"/>
      <c r="X13" s="127"/>
      <c r="Y13" s="127"/>
      <c r="Z13" s="127"/>
      <c r="AA13" s="124" t="str">
        <f t="shared" si="2"/>
        <v/>
      </c>
      <c r="AB13" s="127"/>
      <c r="AC13" s="128" t="str">
        <f t="shared" si="0"/>
        <v/>
      </c>
    </row>
    <row r="14" spans="1:29" ht="14.25" thickTop="1" thickBot="1">
      <c r="A14" s="27"/>
      <c r="B14" s="8">
        <f>SUM(B5:B13)</f>
        <v>2767</v>
      </c>
      <c r="C14" s="8">
        <f>SUM(C5:C13)</f>
        <v>36</v>
      </c>
      <c r="D14" s="42" t="s">
        <v>5</v>
      </c>
      <c r="E14" s="30">
        <f>SUM(E5:E13)</f>
        <v>34</v>
      </c>
      <c r="F14" s="30">
        <f>SUM(F5:F13)</f>
        <v>32</v>
      </c>
      <c r="G14" s="37">
        <f>SUM(G5:G13)</f>
        <v>4</v>
      </c>
      <c r="H14" s="10">
        <f>SUM(H5:H13)</f>
        <v>1</v>
      </c>
      <c r="I14" s="29">
        <f>SUM(I5:I13)</f>
        <v>2</v>
      </c>
      <c r="J14" s="35">
        <f>IF((A28=27),"",(SUM(J5:J13)/SUM(J5:L13))*100)</f>
        <v>0</v>
      </c>
      <c r="K14" s="22">
        <f>IF((A28=27),"",(SUM(K5:K13)/SUM(J5:L13))*100)</f>
        <v>85.714285714285708</v>
      </c>
      <c r="L14" s="31">
        <f>IF((A28=27),"",(SUM(L5:L13)/SUM(J5:L13))*100)</f>
        <v>14.285714285714285</v>
      </c>
      <c r="M14" s="15">
        <f>SUM(M5:M13)</f>
        <v>0</v>
      </c>
      <c r="N14" s="10">
        <f>SUM(N5:N13)</f>
        <v>0</v>
      </c>
      <c r="O14" s="17">
        <f>SUM(O5:O13)</f>
        <v>0</v>
      </c>
      <c r="P14" s="30">
        <f>SUM(P5:P13)</f>
        <v>13</v>
      </c>
      <c r="Q14" s="29">
        <f>SUM(Q5:Q13)</f>
        <v>6</v>
      </c>
      <c r="R14" s="153"/>
      <c r="S14" s="15">
        <f>IF(Q14=0,"",SUM(S5:S13)/Q14)</f>
        <v>4.166666666666667</v>
      </c>
      <c r="T14" s="129"/>
      <c r="U14" s="130"/>
      <c r="V14" s="129">
        <f>SUM(V5:V13)</f>
        <v>7</v>
      </c>
      <c r="W14" s="130">
        <f>ColorFunction($E$30,$E$5:$E$13)</f>
        <v>0</v>
      </c>
      <c r="X14" s="130">
        <f>ColorFunction($E$31,$E$5:$E$13)</f>
        <v>5</v>
      </c>
      <c r="Y14" s="130">
        <f>ColorFunction($E$32,$E$5:$E$13)</f>
        <v>1</v>
      </c>
      <c r="Z14" s="130">
        <f>ColorFunction($E$33,$E$5:$E$13)</f>
        <v>1</v>
      </c>
      <c r="AA14" s="131">
        <f>SUM(AA5:AA13)/(9-Q14)*100</f>
        <v>33.333333333333329</v>
      </c>
      <c r="AB14" s="130">
        <f>COUNTIF(P5:P13,"&gt;2")</f>
        <v>1</v>
      </c>
      <c r="AC14" s="129">
        <f>IF((G14=0),"",SUM(AC5:AC13)/G14*100)</f>
        <v>100</v>
      </c>
    </row>
    <row r="15" spans="1:29" ht="13.5" thickTop="1">
      <c r="A15" s="24">
        <v>10</v>
      </c>
      <c r="B15" s="3">
        <v>481</v>
      </c>
      <c r="C15" s="3">
        <v>5</v>
      </c>
      <c r="D15" s="39">
        <v>4</v>
      </c>
      <c r="E15" s="48">
        <v>5</v>
      </c>
      <c r="F15" s="147">
        <v>4</v>
      </c>
      <c r="G15" s="48">
        <v>1</v>
      </c>
      <c r="H15" s="52"/>
      <c r="I15" s="68"/>
      <c r="J15" s="51">
        <v>1</v>
      </c>
      <c r="K15" s="52"/>
      <c r="L15" s="53"/>
      <c r="M15" s="69"/>
      <c r="N15" s="52"/>
      <c r="O15" s="53"/>
      <c r="P15" s="147">
        <v>1</v>
      </c>
      <c r="Q15" s="68"/>
      <c r="R15" s="69"/>
      <c r="S15" s="69"/>
      <c r="T15" s="122"/>
      <c r="U15" s="124"/>
      <c r="V15" s="124" t="str">
        <f>IF(Q15=0,"",P15)</f>
        <v/>
      </c>
      <c r="W15" s="124"/>
      <c r="X15" s="124"/>
      <c r="Y15" s="124"/>
      <c r="Z15" s="124"/>
      <c r="AA15" s="124">
        <f>IF(AND(Q15="",P15=1),1,"")</f>
        <v>1</v>
      </c>
      <c r="AB15" s="124"/>
      <c r="AC15" s="125">
        <f t="shared" ref="AC15:AC23" si="3">IF(AND(G15=""),"",SUM(K15))</f>
        <v>0</v>
      </c>
    </row>
    <row r="16" spans="1:29">
      <c r="A16" s="25">
        <v>11</v>
      </c>
      <c r="B16" s="2">
        <v>319</v>
      </c>
      <c r="C16" s="2">
        <v>4</v>
      </c>
      <c r="D16" s="40">
        <v>16</v>
      </c>
      <c r="E16" s="56">
        <v>4</v>
      </c>
      <c r="F16" s="55">
        <v>4</v>
      </c>
      <c r="G16" s="56"/>
      <c r="H16" s="57">
        <v>1</v>
      </c>
      <c r="I16" s="58"/>
      <c r="J16" s="59"/>
      <c r="K16" s="57">
        <v>1</v>
      </c>
      <c r="L16" s="60"/>
      <c r="M16" s="61"/>
      <c r="N16" s="57"/>
      <c r="O16" s="60"/>
      <c r="P16" s="55">
        <v>2</v>
      </c>
      <c r="Q16" s="58">
        <v>1</v>
      </c>
      <c r="R16" s="61">
        <v>117</v>
      </c>
      <c r="S16" s="61">
        <v>6</v>
      </c>
      <c r="T16" s="121"/>
      <c r="U16" s="126"/>
      <c r="V16" s="124">
        <f>IF(Q16=0,"",P16)</f>
        <v>2</v>
      </c>
      <c r="W16" s="126"/>
      <c r="X16" s="126"/>
      <c r="Y16" s="126"/>
      <c r="Z16" s="126"/>
      <c r="AA16" s="124" t="str">
        <f>IF(AND(Q16="",P16=1),1,"")</f>
        <v/>
      </c>
      <c r="AB16" s="126"/>
      <c r="AC16" s="121" t="str">
        <f t="shared" si="3"/>
        <v/>
      </c>
    </row>
    <row r="17" spans="1:29">
      <c r="A17" s="25">
        <v>12</v>
      </c>
      <c r="B17" s="2">
        <v>431</v>
      </c>
      <c r="C17" s="2">
        <v>5</v>
      </c>
      <c r="D17" s="40">
        <v>2</v>
      </c>
      <c r="E17" s="170">
        <v>4</v>
      </c>
      <c r="F17" s="55">
        <v>3</v>
      </c>
      <c r="G17" s="56">
        <v>1</v>
      </c>
      <c r="H17" s="57"/>
      <c r="I17" s="58"/>
      <c r="J17" s="59"/>
      <c r="K17" s="57">
        <v>1</v>
      </c>
      <c r="L17" s="60"/>
      <c r="M17" s="61"/>
      <c r="N17" s="57"/>
      <c r="O17" s="60"/>
      <c r="P17" s="55">
        <v>2</v>
      </c>
      <c r="Q17" s="58">
        <v>1</v>
      </c>
      <c r="R17" s="61">
        <v>170</v>
      </c>
      <c r="S17" s="61">
        <v>8</v>
      </c>
      <c r="T17" s="121"/>
      <c r="U17" s="126"/>
      <c r="V17" s="124">
        <f>IF(Q17=0,"",P17)</f>
        <v>2</v>
      </c>
      <c r="W17" s="126"/>
      <c r="X17" s="126"/>
      <c r="Y17" s="126"/>
      <c r="Z17" s="126"/>
      <c r="AA17" s="124" t="str">
        <f>IF(AND(Q17="",P17=1),1,"")</f>
        <v/>
      </c>
      <c r="AB17" s="126"/>
      <c r="AC17" s="121">
        <f t="shared" si="3"/>
        <v>1</v>
      </c>
    </row>
    <row r="18" spans="1:29">
      <c r="A18" s="25">
        <v>13</v>
      </c>
      <c r="B18" s="2">
        <v>122</v>
      </c>
      <c r="C18" s="2">
        <v>3</v>
      </c>
      <c r="D18" s="40">
        <v>18</v>
      </c>
      <c r="E18" s="168">
        <v>4</v>
      </c>
      <c r="F18" s="55">
        <v>4</v>
      </c>
      <c r="G18" s="56"/>
      <c r="H18" s="57"/>
      <c r="I18" s="58"/>
      <c r="J18" s="59"/>
      <c r="K18" s="57"/>
      <c r="L18" s="60"/>
      <c r="M18" s="61"/>
      <c r="N18" s="57"/>
      <c r="O18" s="60"/>
      <c r="P18" s="55">
        <v>3</v>
      </c>
      <c r="Q18" s="58">
        <v>1</v>
      </c>
      <c r="R18" s="61">
        <v>116</v>
      </c>
      <c r="S18" s="61">
        <v>8</v>
      </c>
      <c r="T18" s="121"/>
      <c r="U18" s="126"/>
      <c r="V18" s="124">
        <f>IF(Q18=0,"",P18)</f>
        <v>3</v>
      </c>
      <c r="W18" s="126"/>
      <c r="X18" s="126"/>
      <c r="Y18" s="126"/>
      <c r="Z18" s="126"/>
      <c r="AA18" s="124" t="str">
        <f>IF(AND(Q18="",P18=1),1,"")</f>
        <v/>
      </c>
      <c r="AB18" s="126"/>
      <c r="AC18" s="121" t="str">
        <f t="shared" si="3"/>
        <v/>
      </c>
    </row>
    <row r="19" spans="1:29">
      <c r="A19" s="25">
        <v>14</v>
      </c>
      <c r="B19" s="2">
        <v>379</v>
      </c>
      <c r="C19" s="2">
        <v>4</v>
      </c>
      <c r="D19" s="40">
        <v>6</v>
      </c>
      <c r="E19" s="56">
        <v>4</v>
      </c>
      <c r="F19" s="55">
        <v>4</v>
      </c>
      <c r="G19" s="56">
        <v>1</v>
      </c>
      <c r="H19" s="57"/>
      <c r="I19" s="58"/>
      <c r="J19" s="59"/>
      <c r="K19" s="57"/>
      <c r="L19" s="60">
        <v>1</v>
      </c>
      <c r="M19" s="61"/>
      <c r="N19" s="57"/>
      <c r="O19" s="60"/>
      <c r="P19" s="55">
        <v>2</v>
      </c>
      <c r="Q19" s="58">
        <v>1</v>
      </c>
      <c r="R19" s="61">
        <v>141</v>
      </c>
      <c r="S19" s="61">
        <v>2</v>
      </c>
      <c r="T19" s="121"/>
      <c r="U19" s="126"/>
      <c r="V19" s="124">
        <f t="shared" ref="V19:V23" si="4">IF(Q19=0,"",P19)</f>
        <v>2</v>
      </c>
      <c r="W19" s="126"/>
      <c r="X19" s="126"/>
      <c r="Y19" s="126"/>
      <c r="Z19" s="126"/>
      <c r="AA19" s="124" t="str">
        <f t="shared" ref="AA19:AA23" si="5">IF(AND(Q19="",P19=1),1,"")</f>
        <v/>
      </c>
      <c r="AB19" s="126"/>
      <c r="AC19" s="121">
        <f t="shared" si="3"/>
        <v>0</v>
      </c>
    </row>
    <row r="20" spans="1:29">
      <c r="A20" s="25">
        <v>15</v>
      </c>
      <c r="B20" s="2">
        <v>316</v>
      </c>
      <c r="C20" s="2">
        <v>4</v>
      </c>
      <c r="D20" s="40">
        <v>8</v>
      </c>
      <c r="E20" s="56">
        <v>4</v>
      </c>
      <c r="F20" s="55">
        <v>4</v>
      </c>
      <c r="G20" s="56">
        <v>1</v>
      </c>
      <c r="H20" s="57"/>
      <c r="I20" s="58"/>
      <c r="J20" s="59">
        <v>1</v>
      </c>
      <c r="K20" s="57"/>
      <c r="L20" s="60"/>
      <c r="M20" s="61"/>
      <c r="N20" s="57"/>
      <c r="O20" s="60"/>
      <c r="P20" s="55">
        <v>2</v>
      </c>
      <c r="Q20" s="58">
        <v>1</v>
      </c>
      <c r="R20" s="61">
        <v>140</v>
      </c>
      <c r="S20" s="61">
        <v>10</v>
      </c>
      <c r="T20" s="121"/>
      <c r="U20" s="126"/>
      <c r="V20" s="124">
        <f t="shared" si="4"/>
        <v>2</v>
      </c>
      <c r="W20" s="126"/>
      <c r="X20" s="126"/>
      <c r="Y20" s="126"/>
      <c r="Z20" s="126"/>
      <c r="AA20" s="124" t="str">
        <f t="shared" si="5"/>
        <v/>
      </c>
      <c r="AB20" s="126"/>
      <c r="AC20" s="121">
        <f t="shared" si="3"/>
        <v>0</v>
      </c>
    </row>
    <row r="21" spans="1:29">
      <c r="A21" s="25">
        <v>16</v>
      </c>
      <c r="B21" s="2">
        <v>322</v>
      </c>
      <c r="C21" s="2">
        <v>4</v>
      </c>
      <c r="D21" s="40">
        <v>14</v>
      </c>
      <c r="E21" s="137">
        <v>3</v>
      </c>
      <c r="F21" s="55">
        <v>3</v>
      </c>
      <c r="G21" s="56">
        <v>1</v>
      </c>
      <c r="H21" s="57"/>
      <c r="I21" s="58"/>
      <c r="J21" s="59"/>
      <c r="K21" s="57">
        <v>1</v>
      </c>
      <c r="L21" s="60"/>
      <c r="M21" s="61"/>
      <c r="N21" s="57"/>
      <c r="O21" s="60"/>
      <c r="P21" s="55">
        <v>1</v>
      </c>
      <c r="Q21" s="58">
        <v>1</v>
      </c>
      <c r="R21" s="61">
        <v>84</v>
      </c>
      <c r="S21" s="61">
        <v>2</v>
      </c>
      <c r="T21" s="121"/>
      <c r="U21" s="126"/>
      <c r="V21" s="124">
        <f t="shared" si="4"/>
        <v>1</v>
      </c>
      <c r="W21" s="126"/>
      <c r="X21" s="126"/>
      <c r="Y21" s="126"/>
      <c r="Z21" s="126"/>
      <c r="AA21" s="124" t="str">
        <f t="shared" si="5"/>
        <v/>
      </c>
      <c r="AB21" s="126"/>
      <c r="AC21" s="121">
        <f t="shared" si="3"/>
        <v>1</v>
      </c>
    </row>
    <row r="22" spans="1:29">
      <c r="A22" s="25">
        <v>17</v>
      </c>
      <c r="B22" s="2">
        <v>345</v>
      </c>
      <c r="C22" s="2">
        <v>4</v>
      </c>
      <c r="D22" s="40">
        <v>10</v>
      </c>
      <c r="E22" s="168">
        <v>5</v>
      </c>
      <c r="F22" s="55">
        <v>5</v>
      </c>
      <c r="G22" s="56"/>
      <c r="H22" s="57">
        <v>1</v>
      </c>
      <c r="I22" s="58"/>
      <c r="J22" s="59"/>
      <c r="K22" s="57">
        <v>1</v>
      </c>
      <c r="L22" s="60"/>
      <c r="M22" s="61"/>
      <c r="N22" s="57">
        <v>1</v>
      </c>
      <c r="O22" s="60"/>
      <c r="P22" s="55">
        <v>2</v>
      </c>
      <c r="Q22" s="58"/>
      <c r="R22" s="61"/>
      <c r="S22" s="61"/>
      <c r="T22" s="121"/>
      <c r="U22" s="126"/>
      <c r="V22" s="124" t="str">
        <f t="shared" si="4"/>
        <v/>
      </c>
      <c r="W22" s="126"/>
      <c r="X22" s="126"/>
      <c r="Y22" s="126"/>
      <c r="Z22" s="126"/>
      <c r="AA22" s="124" t="str">
        <f t="shared" si="5"/>
        <v/>
      </c>
      <c r="AB22" s="126"/>
      <c r="AC22" s="121" t="str">
        <f t="shared" si="3"/>
        <v/>
      </c>
    </row>
    <row r="23" spans="1:29" ht="13.5" thickBot="1">
      <c r="A23" s="28">
        <v>18</v>
      </c>
      <c r="B23" s="5">
        <v>281</v>
      </c>
      <c r="C23" s="5">
        <v>4</v>
      </c>
      <c r="D23" s="43">
        <v>12</v>
      </c>
      <c r="E23" s="168">
        <v>5</v>
      </c>
      <c r="F23" s="70">
        <v>5</v>
      </c>
      <c r="G23" s="71"/>
      <c r="H23" s="72">
        <v>1</v>
      </c>
      <c r="I23" s="73"/>
      <c r="J23" s="74"/>
      <c r="K23" s="72">
        <v>1</v>
      </c>
      <c r="L23" s="75"/>
      <c r="M23" s="76"/>
      <c r="N23" s="72"/>
      <c r="O23" s="75"/>
      <c r="P23" s="70">
        <v>2</v>
      </c>
      <c r="Q23" s="73"/>
      <c r="R23" s="76"/>
      <c r="S23" s="76"/>
      <c r="T23" s="133"/>
      <c r="U23" s="132"/>
      <c r="V23" s="124" t="str">
        <f t="shared" si="4"/>
        <v/>
      </c>
      <c r="W23" s="132"/>
      <c r="X23" s="132"/>
      <c r="Y23" s="132"/>
      <c r="Z23" s="132"/>
      <c r="AA23" s="124" t="str">
        <f t="shared" si="5"/>
        <v/>
      </c>
      <c r="AB23" s="132"/>
      <c r="AC23" s="128" t="str">
        <f t="shared" si="3"/>
        <v/>
      </c>
    </row>
    <row r="24" spans="1:29" ht="14.25" thickTop="1" thickBot="1">
      <c r="A24" s="7"/>
      <c r="B24" s="8">
        <f>SUM(B15:B23)</f>
        <v>2996</v>
      </c>
      <c r="C24" s="8">
        <f>SUM(C15:C23)</f>
        <v>37</v>
      </c>
      <c r="D24" s="42" t="s">
        <v>6</v>
      </c>
      <c r="E24" s="30">
        <f>SUM(E15:E23)</f>
        <v>38</v>
      </c>
      <c r="F24" s="30">
        <f>SUM(F15:F23)</f>
        <v>36</v>
      </c>
      <c r="G24" s="37">
        <f>SUM(G15:G23)</f>
        <v>5</v>
      </c>
      <c r="H24" s="10">
        <f>SUM(H15:H23)</f>
        <v>3</v>
      </c>
      <c r="I24" s="29">
        <f>SUM(I15:I23)</f>
        <v>0</v>
      </c>
      <c r="J24" s="35">
        <f>IF((A29=27),"",(SUM(J15:J23)/SUM(J15:L23))*100)</f>
        <v>25</v>
      </c>
      <c r="K24" s="35">
        <f>IF((A29=27),"",(SUM(K15:K23)/SUM(J15:L23))*100)</f>
        <v>62.5</v>
      </c>
      <c r="L24" s="35">
        <f>IF((A29=27),"",(SUM(L15:L23)/SUM(J15:L23))*100)</f>
        <v>12.5</v>
      </c>
      <c r="M24" s="15">
        <f>SUM(M15:M23)</f>
        <v>0</v>
      </c>
      <c r="N24" s="10">
        <f>SUM(N15:N23)</f>
        <v>1</v>
      </c>
      <c r="O24" s="17">
        <f>SUM(O15:O23)</f>
        <v>0</v>
      </c>
      <c r="P24" s="30">
        <f>SUM(P15:P23)</f>
        <v>17</v>
      </c>
      <c r="Q24" s="29">
        <f>SUM(Q15:Q23)</f>
        <v>6</v>
      </c>
      <c r="R24" s="153"/>
      <c r="S24" s="15">
        <f>IF(Q24=0,"",SUM(S15:S23)/Q24)</f>
        <v>6</v>
      </c>
      <c r="T24" s="129"/>
      <c r="U24" s="130"/>
      <c r="V24" s="129">
        <f>SUM(V15:V23)</f>
        <v>12</v>
      </c>
      <c r="W24" s="130">
        <f>ColorFunction($E$30,$E$15:$E$23)</f>
        <v>0</v>
      </c>
      <c r="X24" s="130">
        <f>ColorFunction($E$31,$E$15:$E$23)</f>
        <v>2</v>
      </c>
      <c r="Y24" s="130">
        <f>ColorFunction($E$32,$E$15:$E$23)</f>
        <v>3</v>
      </c>
      <c r="Z24" s="130">
        <f>ColorFunction($E$33,$E$15:$E$23)</f>
        <v>0</v>
      </c>
      <c r="AA24" s="131">
        <f>SUM(AA15:AA23)/(9-Q24)*100</f>
        <v>33.333333333333329</v>
      </c>
      <c r="AB24" s="130">
        <f>COUNTIF(P15:P23,"&gt;2")</f>
        <v>1</v>
      </c>
      <c r="AC24" s="131">
        <f>IF((G24=0),"",SUM(AC15:AC23)/G24*100)</f>
        <v>40</v>
      </c>
    </row>
    <row r="25" spans="1:29" ht="14.25" thickTop="1" thickBot="1">
      <c r="A25" s="6"/>
      <c r="B25" s="9">
        <f>SUM(B24,B14)</f>
        <v>5763</v>
      </c>
      <c r="C25" s="9">
        <f>SUM(C24,C14)</f>
        <v>73</v>
      </c>
      <c r="D25" s="44" t="s">
        <v>7</v>
      </c>
      <c r="E25" s="81">
        <f>IF(E14=0,"0",(E24+E14))</f>
        <v>72</v>
      </c>
      <c r="F25" s="30">
        <f>SUM(F14,F24)</f>
        <v>68</v>
      </c>
      <c r="G25" s="18">
        <f>SUM(G24,G14)</f>
        <v>9</v>
      </c>
      <c r="H25" s="11">
        <f>SUM(H24,H14)</f>
        <v>4</v>
      </c>
      <c r="I25" s="20">
        <f>SUM(I24,I14)</f>
        <v>2</v>
      </c>
      <c r="J25" s="36">
        <f>IF((A28=27),"",(SUM(J14,J24)/2))</f>
        <v>12.5</v>
      </c>
      <c r="K25" s="23">
        <f>IF((A28=27),"",(SUM(K14,K24)/2))</f>
        <v>74.107142857142861</v>
      </c>
      <c r="L25" s="32">
        <f>IF((A28=27),"",(SUM(L14,L24)/2))</f>
        <v>13.392857142857142</v>
      </c>
      <c r="M25" s="33">
        <f>SUM(M24,M14)</f>
        <v>0</v>
      </c>
      <c r="N25" s="11">
        <f>SUM(N24,N14)</f>
        <v>1</v>
      </c>
      <c r="O25" s="21">
        <f>SUM(O24,O14)</f>
        <v>0</v>
      </c>
      <c r="P25" s="92">
        <f>IF(P14+P24=0,"",SUM(P24,P14))</f>
        <v>30</v>
      </c>
      <c r="Q25" s="20">
        <f>IF(Q14+Q24=0,"",SUM(Q24,Q14))</f>
        <v>12</v>
      </c>
      <c r="R25" s="154"/>
      <c r="S25" s="33">
        <f>IF(Q25="","",SUM(S24,S14)/2)</f>
        <v>5.0833333333333339</v>
      </c>
      <c r="T25" s="80">
        <f>IF(N25=0,"",(O25)/N25*100)</f>
        <v>0</v>
      </c>
      <c r="U25" s="82">
        <f>IF(Q25="","",(Q25)/18*100)</f>
        <v>66.666666666666657</v>
      </c>
      <c r="V25" s="93">
        <f>IF(Q25="","",(V14+V24)/Q25)</f>
        <v>1.5833333333333333</v>
      </c>
      <c r="W25" s="82">
        <f>SUM(W14,W24)</f>
        <v>0</v>
      </c>
      <c r="X25" s="82">
        <f>IF(X14+X24=0,"",SUM(X14,X24))</f>
        <v>7</v>
      </c>
      <c r="Y25" s="82">
        <f>SUM(Y14,Y24)</f>
        <v>4</v>
      </c>
      <c r="Z25" s="82">
        <f>SUM(Z14,Z24)</f>
        <v>1</v>
      </c>
      <c r="AA25" s="101">
        <f>IF(Q25="","",SUM(AA5:AA13,AA15:AA23)/SUM(18-Q25)*100)</f>
        <v>33.333333333333329</v>
      </c>
      <c r="AB25" s="82">
        <f>SUM(AB14,AB24)</f>
        <v>2</v>
      </c>
      <c r="AC25" s="102">
        <f>SUM(AC24,AC14)/2</f>
        <v>70</v>
      </c>
    </row>
    <row r="26" spans="1:29" ht="13.5" thickTop="1"/>
    <row r="27" spans="1:29">
      <c r="E27" s="85" t="s">
        <v>56</v>
      </c>
    </row>
    <row r="28" spans="1:29" ht="15.75" thickBot="1">
      <c r="A28" s="103">
        <f>COUNTBLANK(I5:K13)</f>
        <v>19</v>
      </c>
      <c r="W28" s="155" t="s">
        <v>115</v>
      </c>
    </row>
    <row r="29" spans="1:29" ht="14.25" thickTop="1" thickBot="1">
      <c r="A29" s="103">
        <f>COUNTBLANK(I15:K23)</f>
        <v>20</v>
      </c>
      <c r="E29" t="s">
        <v>54</v>
      </c>
      <c r="S29" s="37" t="s">
        <v>94</v>
      </c>
      <c r="T29" s="14"/>
      <c r="W29" s="156" t="s">
        <v>116</v>
      </c>
      <c r="X29" s="160" t="s">
        <v>123</v>
      </c>
      <c r="Y29" s="156" t="s">
        <v>109</v>
      </c>
    </row>
    <row r="30" spans="1:29" ht="14.25" thickTop="1" thickBot="1">
      <c r="A30" s="103">
        <f>SUM(L5:L23)</f>
        <v>16.285714285714285</v>
      </c>
      <c r="E30" s="123" t="s">
        <v>79</v>
      </c>
      <c r="S30" s="30" t="s">
        <v>95</v>
      </c>
      <c r="T30" s="30">
        <f>SUMIF(C:C,"3",E:E)/COUNTIF(C:C,3)</f>
        <v>3</v>
      </c>
      <c r="W30" s="156" t="s">
        <v>117</v>
      </c>
      <c r="X30" s="118">
        <f>COUNTIFS(R5:R23,"&gt;=45",R5:R23,"&lt;=70")</f>
        <v>2</v>
      </c>
      <c r="Y30" s="157">
        <f>IF(X30=0,"",AVERAGEIFS(S5:S23,R5:R23,"&gt;=45",R5:R23,"&lt;=70"))</f>
        <v>5</v>
      </c>
    </row>
    <row r="31" spans="1:29" ht="14.25" thickTop="1" thickBot="1">
      <c r="E31" s="88" t="s">
        <v>51</v>
      </c>
      <c r="S31" s="30" t="s">
        <v>96</v>
      </c>
      <c r="T31" s="30">
        <f>SUMIF(C:C,"4",E:E)/COUNTIF(C:C,4)</f>
        <v>3.9090909090909092</v>
      </c>
      <c r="W31" s="158" t="s">
        <v>118</v>
      </c>
      <c r="X31" s="118">
        <f>COUNTIFS(R5:R23,"&gt;=71",R5:R23,"&lt;=90")</f>
        <v>2</v>
      </c>
      <c r="Y31" s="157">
        <f>IF(X31=0,"",AVERAGEIFS(S5:S23,R5:R23,"&gt;=71",R5:R23,"&lt;=90"))</f>
        <v>2</v>
      </c>
    </row>
    <row r="32" spans="1:29" ht="14.25" thickTop="1" thickBot="1">
      <c r="E32" s="119" t="s">
        <v>52</v>
      </c>
      <c r="S32" s="30" t="s">
        <v>97</v>
      </c>
      <c r="T32" s="30">
        <f>SUMIF(C:C,"5",E:E)/COUNTIF(C:C,5)</f>
        <v>5</v>
      </c>
      <c r="W32" s="158" t="s">
        <v>119</v>
      </c>
      <c r="X32" s="118">
        <f>COUNTIFS(R5:R23,"&gt;=91",R5:R23,"&lt;=115")</f>
        <v>0</v>
      </c>
      <c r="Y32" s="159" t="str">
        <f>IF(X32=0,"",AVERAGEIFS(S5:S23,R5:R23,"&gt;=91",R5:R23,"&lt;=115"))</f>
        <v/>
      </c>
    </row>
    <row r="33" spans="5:26" ht="14.25" thickTop="1" thickBot="1">
      <c r="E33" s="89" t="s">
        <v>55</v>
      </c>
      <c r="F33" s="89"/>
      <c r="G33" s="89"/>
      <c r="W33" s="158" t="s">
        <v>120</v>
      </c>
      <c r="X33" s="118">
        <f>COUNTIFS(R5:R23,"&gt;=116",R5:R23,"&lt;=140")</f>
        <v>4</v>
      </c>
      <c r="Y33" s="157">
        <f>IF(X33=0,"",AVERAGEIFS(S5:S23,R5:R23,"&gt;=116",R5:R23,"&lt;=140"))</f>
        <v>7.5</v>
      </c>
    </row>
    <row r="34" spans="5:26" ht="14.25" thickTop="1" thickBot="1">
      <c r="S34" s="30" t="s">
        <v>102</v>
      </c>
      <c r="T34" s="136">
        <f>IF(E25="0","",SUM(E5:E8)-SUM(C5:C8))</f>
        <v>0</v>
      </c>
      <c r="W34" s="158" t="s">
        <v>121</v>
      </c>
      <c r="X34" s="118">
        <f>COUNTIFS(R5:R23,"&gt;=141",R5:R23,"&lt;=161")</f>
        <v>1</v>
      </c>
      <c r="Y34" s="157">
        <f>IF(X34=0,"",AVERAGEIFS(S5:S23,R5:R23,"&gt;=141",R5:R23,"&lt;=160"))</f>
        <v>2</v>
      </c>
    </row>
    <row r="35" spans="5:26" ht="14.25" thickTop="1" thickBot="1">
      <c r="S35" s="30" t="s">
        <v>103</v>
      </c>
      <c r="T35" s="136">
        <f>IF(E25="0","",SUM(E20:E23)-SUM(C20:C23))</f>
        <v>1</v>
      </c>
      <c r="W35" s="158" t="s">
        <v>122</v>
      </c>
      <c r="X35" s="118">
        <f>COUNTIFS(R5:R23,"&gt;=161",R5:R23,"&lt;=180")</f>
        <v>1</v>
      </c>
      <c r="Y35" s="157">
        <f>IF(X35=0,"",AVERAGEIFS(S5:S23,R5:R23,"&gt;=161",R5:R23,"&lt;=180"))</f>
        <v>8</v>
      </c>
    </row>
    <row r="36" spans="5:26" ht="13.5" thickTop="1"/>
    <row r="37" spans="5:26" ht="13.5" thickBot="1">
      <c r="W37" s="98" t="s">
        <v>124</v>
      </c>
    </row>
    <row r="38" spans="5:26" ht="14.25" thickTop="1" thickBot="1">
      <c r="W38" s="156" t="s">
        <v>116</v>
      </c>
      <c r="X38" s="160" t="s">
        <v>123</v>
      </c>
      <c r="Y38" s="165" t="s">
        <v>138</v>
      </c>
      <c r="Z38" s="166" t="s">
        <v>135</v>
      </c>
    </row>
    <row r="39" spans="5:26" ht="14.25" thickTop="1" thickBot="1">
      <c r="W39" s="158" t="s">
        <v>139</v>
      </c>
      <c r="X39" s="118">
        <f>COUNTIFS(S5:S23,"&gt;=0,1",S5:S23,"&lt;=0,9")</f>
        <v>0</v>
      </c>
      <c r="Y39" s="86" t="str">
        <f>IF(X39=0,"",COUNTIFS(P5:P23,"=1",S5:S23,"&lt;1"))</f>
        <v/>
      </c>
      <c r="Z39" s="86" t="str">
        <f t="shared" ref="Z39" si="6">IF(X39=0,"",Y39/X39*100)</f>
        <v/>
      </c>
    </row>
    <row r="40" spans="5:26" ht="14.25" thickTop="1" thickBot="1">
      <c r="W40" s="156" t="s">
        <v>125</v>
      </c>
      <c r="X40" s="118">
        <f>COUNTIFS(S5:S23,"&gt;=1",S5:S23,"&lt;=1,5")</f>
        <v>0</v>
      </c>
      <c r="Y40" s="86" t="str">
        <f>IF(X40=0,"",COUNTIFS(P5:P23,"=1",S5:S23,"&gt;=1",S5:S23,"&lt;=1,5"))</f>
        <v/>
      </c>
      <c r="Z40" s="86" t="str">
        <f>IF(X40=0,"",Y40/X40*100)</f>
        <v/>
      </c>
    </row>
    <row r="41" spans="5:26" ht="14.25" thickTop="1" thickBot="1">
      <c r="W41" s="156" t="s">
        <v>126</v>
      </c>
      <c r="X41" s="118">
        <f>COUNTIFS(S5:S23,"&gt;=1,6",S5:S23,"&lt;=3")</f>
        <v>5</v>
      </c>
      <c r="Y41" s="86">
        <f>IF(X41=0,"",COUNTIFS(P5:P23,"=1",S5:S23,"&gt;=1,6",S5:S23,"&lt;=3"))</f>
        <v>4</v>
      </c>
      <c r="Z41" s="86">
        <f t="shared" ref="Z41:Z44" si="7">IF(X41=0,"",Y41/X41*100)</f>
        <v>80</v>
      </c>
    </row>
    <row r="42" spans="5:26" ht="14.25" thickTop="1" thickBot="1">
      <c r="W42" s="156" t="s">
        <v>127</v>
      </c>
      <c r="X42" s="118">
        <f>COUNTIFS(S5:S23,"&gt;=3,1",S5:S23,"&lt;=4,5")</f>
        <v>2</v>
      </c>
      <c r="Y42" s="86">
        <f>IF(X42=0,"",COUNTIFS(P5:P23,"=1",S5:S23,"&gt;=3,1",S5:S23,"&lt;=4,5"))</f>
        <v>0</v>
      </c>
      <c r="Z42" s="86">
        <f t="shared" si="7"/>
        <v>0</v>
      </c>
    </row>
    <row r="43" spans="5:26" ht="14.25" thickTop="1" thickBot="1">
      <c r="W43" s="156" t="s">
        <v>128</v>
      </c>
      <c r="X43" s="118">
        <f>COUNTIFS(S5:S23,"&gt;=4,6",S5:S23,"&lt;=6")</f>
        <v>2</v>
      </c>
      <c r="Y43" s="86">
        <f>IF(X43=0,"",COUNTIFS(P5:P23,"=1",S5:S23,"&gt;=4,6",S5:S23,"&lt;=6"))</f>
        <v>1</v>
      </c>
      <c r="Z43" s="86">
        <f t="shared" si="7"/>
        <v>50</v>
      </c>
    </row>
    <row r="44" spans="5:26" ht="14.25" thickTop="1" thickBot="1">
      <c r="W44" s="158" t="s">
        <v>136</v>
      </c>
      <c r="X44" s="118">
        <f>COUNTIFS(S5:S23,"&gt;6")</f>
        <v>4</v>
      </c>
      <c r="Y44" s="86">
        <f>IF(X44=0,"",COUNTIFS(P5:P23,"=1",S5:S23,"&gt;6"))</f>
        <v>1</v>
      </c>
      <c r="Z44" s="86">
        <f t="shared" si="7"/>
        <v>25</v>
      </c>
    </row>
    <row r="45" spans="5:26" ht="13.5" thickTop="1"/>
  </sheetData>
  <phoneticPr fontId="0" type="noConversion"/>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sheetPr codeName="Sheet12"/>
  <dimension ref="A1:AC45"/>
  <sheetViews>
    <sheetView workbookViewId="0">
      <selection activeCell="AA25" sqref="AA25"/>
    </sheetView>
  </sheetViews>
  <sheetFormatPr defaultRowHeight="12.75"/>
  <cols>
    <col min="1" max="1" width="4.85546875" customWidth="1"/>
    <col min="2" max="2" width="7.140625" customWidth="1"/>
    <col min="3" max="3" width="3.85546875" bestFit="1" customWidth="1"/>
    <col min="4" max="4" width="7.140625" bestFit="1" customWidth="1"/>
    <col min="5" max="5" width="5.85546875" bestFit="1" customWidth="1"/>
    <col min="6" max="6" width="7.28515625" customWidth="1"/>
    <col min="7" max="8" width="6.85546875" customWidth="1"/>
    <col min="9" max="9" width="8" customWidth="1"/>
    <col min="10" max="10" width="8.5703125" customWidth="1"/>
    <col min="12" max="12" width="7.42578125" bestFit="1" customWidth="1"/>
    <col min="13" max="13" width="10.140625" bestFit="1" customWidth="1"/>
    <col min="15" max="15" width="5.5703125" bestFit="1" customWidth="1"/>
    <col min="16" max="16" width="6.85546875" customWidth="1"/>
    <col min="17" max="17" width="6.28515625" customWidth="1"/>
    <col min="18" max="18" width="7.5703125" customWidth="1"/>
    <col min="19" max="19" width="16.140625" bestFit="1" customWidth="1"/>
    <col min="24" max="24" width="11.7109375" bestFit="1" customWidth="1"/>
    <col min="25" max="25" width="7" bestFit="1" customWidth="1"/>
  </cols>
  <sheetData>
    <row r="1" spans="1:29" ht="18">
      <c r="A1" s="46" t="s">
        <v>2</v>
      </c>
      <c r="B1" s="45"/>
      <c r="C1" s="45"/>
      <c r="D1" s="45"/>
      <c r="E1" s="45"/>
      <c r="F1" s="45"/>
      <c r="J1" s="47" t="str">
        <f>IF(E25="0","0","1")</f>
        <v>1</v>
      </c>
      <c r="L1" s="45" t="s">
        <v>46</v>
      </c>
      <c r="M1" s="100">
        <v>39994</v>
      </c>
      <c r="O1" s="85" t="s">
        <v>75</v>
      </c>
      <c r="Q1" s="117">
        <v>4.7</v>
      </c>
      <c r="R1" s="152"/>
      <c r="T1" s="85" t="s">
        <v>76</v>
      </c>
      <c r="V1" s="117">
        <v>4</v>
      </c>
      <c r="X1" t="s">
        <v>161</v>
      </c>
    </row>
    <row r="2" spans="1:29" ht="13.5" thickBot="1">
      <c r="X2" t="s">
        <v>162</v>
      </c>
    </row>
    <row r="3" spans="1:29" ht="14.25" thickTop="1" thickBot="1">
      <c r="A3" s="12"/>
      <c r="B3" s="13"/>
      <c r="C3" s="13"/>
      <c r="D3" s="13"/>
      <c r="E3" s="13"/>
      <c r="F3" s="116"/>
      <c r="G3" s="12"/>
      <c r="H3" s="16" t="s">
        <v>22</v>
      </c>
      <c r="I3" s="13"/>
      <c r="J3" s="12"/>
      <c r="K3" s="146" t="s">
        <v>17</v>
      </c>
      <c r="L3" s="13"/>
      <c r="M3" s="12"/>
      <c r="N3" s="16" t="s">
        <v>12</v>
      </c>
      <c r="O3" s="29"/>
      <c r="P3" s="14"/>
      <c r="Q3" s="14"/>
      <c r="R3" s="151" t="s">
        <v>112</v>
      </c>
      <c r="S3" s="29"/>
      <c r="T3" s="13"/>
      <c r="U3" s="14"/>
      <c r="V3" s="86"/>
      <c r="W3" s="86"/>
      <c r="X3" s="86"/>
      <c r="Y3" s="86"/>
      <c r="Z3" s="86"/>
      <c r="AA3" s="86"/>
      <c r="AB3" s="86"/>
      <c r="AC3" s="86"/>
    </row>
    <row r="4" spans="1:29" ht="14.25" thickTop="1" thickBot="1">
      <c r="A4" s="15" t="s">
        <v>0</v>
      </c>
      <c r="B4" s="10" t="s">
        <v>1</v>
      </c>
      <c r="C4" s="10" t="s">
        <v>3</v>
      </c>
      <c r="D4" s="17" t="s">
        <v>4</v>
      </c>
      <c r="E4" s="30" t="s">
        <v>8</v>
      </c>
      <c r="F4" s="30" t="s">
        <v>74</v>
      </c>
      <c r="G4" s="37" t="s">
        <v>19</v>
      </c>
      <c r="H4" s="17" t="s">
        <v>20</v>
      </c>
      <c r="I4" s="38" t="s">
        <v>21</v>
      </c>
      <c r="J4" s="18" t="s">
        <v>14</v>
      </c>
      <c r="K4" s="19" t="s">
        <v>15</v>
      </c>
      <c r="L4" s="19" t="s">
        <v>16</v>
      </c>
      <c r="M4" s="18" t="s">
        <v>9</v>
      </c>
      <c r="N4" s="19" t="s">
        <v>10</v>
      </c>
      <c r="O4" s="20" t="s">
        <v>11</v>
      </c>
      <c r="P4" s="29" t="s">
        <v>13</v>
      </c>
      <c r="Q4" s="29" t="s">
        <v>23</v>
      </c>
      <c r="R4" s="29" t="s">
        <v>113</v>
      </c>
      <c r="S4" s="87" t="s">
        <v>114</v>
      </c>
      <c r="T4" s="30" t="s">
        <v>18</v>
      </c>
      <c r="U4" s="29" t="s">
        <v>24</v>
      </c>
      <c r="V4" s="87" t="s">
        <v>49</v>
      </c>
      <c r="W4" s="87" t="s">
        <v>79</v>
      </c>
      <c r="X4" s="87" t="s">
        <v>51</v>
      </c>
      <c r="Y4" s="87" t="s">
        <v>52</v>
      </c>
      <c r="Z4" s="87" t="s">
        <v>53</v>
      </c>
      <c r="AA4" s="87" t="s">
        <v>48</v>
      </c>
      <c r="AB4" s="87" t="s">
        <v>81</v>
      </c>
      <c r="AC4" s="87" t="s">
        <v>57</v>
      </c>
    </row>
    <row r="5" spans="1:29" ht="13.5" thickTop="1">
      <c r="A5" s="24">
        <v>1</v>
      </c>
      <c r="B5" s="3">
        <v>313</v>
      </c>
      <c r="C5" s="3">
        <v>4</v>
      </c>
      <c r="D5" s="39">
        <v>11</v>
      </c>
      <c r="E5" s="170">
        <v>3</v>
      </c>
      <c r="F5" s="90">
        <v>3</v>
      </c>
      <c r="G5" s="48">
        <v>1</v>
      </c>
      <c r="H5" s="49"/>
      <c r="I5" s="50"/>
      <c r="J5" s="51"/>
      <c r="K5" s="52">
        <v>1</v>
      </c>
      <c r="L5" s="53"/>
      <c r="M5" s="54"/>
      <c r="N5" s="52"/>
      <c r="O5" s="53"/>
      <c r="P5" s="90">
        <v>1</v>
      </c>
      <c r="Q5" s="68">
        <v>1</v>
      </c>
      <c r="R5" s="54">
        <v>41</v>
      </c>
      <c r="S5" s="54">
        <v>3</v>
      </c>
      <c r="T5" s="125"/>
      <c r="U5" s="124"/>
      <c r="V5" s="124">
        <f t="shared" ref="V5:V13" si="0">IF(Q5=0,"",P5)</f>
        <v>1</v>
      </c>
      <c r="W5" s="124"/>
      <c r="X5" s="124"/>
      <c r="Y5" s="124"/>
      <c r="Z5" s="124"/>
      <c r="AA5" s="124" t="str">
        <f t="shared" ref="AA5:AA13" si="1">IF(AND(Q5="",P5=1),1,"")</f>
        <v/>
      </c>
      <c r="AB5" s="124"/>
      <c r="AC5" s="125">
        <f t="shared" ref="AC5:AC13" si="2">IF(AND(G5=""),"",SUM(K5))</f>
        <v>1</v>
      </c>
    </row>
    <row r="6" spans="1:29">
      <c r="A6" s="25">
        <v>2</v>
      </c>
      <c r="B6" s="2">
        <v>340</v>
      </c>
      <c r="C6" s="2">
        <v>4</v>
      </c>
      <c r="D6" s="40">
        <v>5</v>
      </c>
      <c r="E6" s="138">
        <v>5</v>
      </c>
      <c r="F6" s="55">
        <v>5</v>
      </c>
      <c r="G6" s="56">
        <v>1</v>
      </c>
      <c r="H6" s="57"/>
      <c r="I6" s="58"/>
      <c r="J6" s="59">
        <v>1</v>
      </c>
      <c r="K6" s="57"/>
      <c r="L6" s="60"/>
      <c r="M6" s="61"/>
      <c r="N6" s="57"/>
      <c r="O6" s="60"/>
      <c r="P6" s="55">
        <v>2</v>
      </c>
      <c r="Q6" s="58"/>
      <c r="R6" s="61"/>
      <c r="S6" s="61"/>
      <c r="T6" s="121"/>
      <c r="U6" s="126"/>
      <c r="V6" s="124" t="str">
        <f t="shared" si="0"/>
        <v/>
      </c>
      <c r="W6" s="126"/>
      <c r="X6" s="126"/>
      <c r="Y6" s="126"/>
      <c r="Z6" s="126"/>
      <c r="AA6" s="124" t="str">
        <f t="shared" si="1"/>
        <v/>
      </c>
      <c r="AB6" s="126"/>
      <c r="AC6" s="121">
        <f t="shared" si="2"/>
        <v>0</v>
      </c>
    </row>
    <row r="7" spans="1:29">
      <c r="A7" s="25">
        <v>3</v>
      </c>
      <c r="B7" s="2">
        <v>143</v>
      </c>
      <c r="C7" s="2">
        <v>3</v>
      </c>
      <c r="D7" s="40">
        <v>15</v>
      </c>
      <c r="E7" s="137">
        <v>2</v>
      </c>
      <c r="F7" s="55">
        <v>2</v>
      </c>
      <c r="G7" s="56"/>
      <c r="H7" s="57"/>
      <c r="I7" s="58"/>
      <c r="J7" s="59"/>
      <c r="K7" s="57"/>
      <c r="L7" s="60"/>
      <c r="M7" s="61"/>
      <c r="N7" s="57"/>
      <c r="O7" s="60"/>
      <c r="P7" s="55">
        <v>1</v>
      </c>
      <c r="Q7" s="58">
        <v>1</v>
      </c>
      <c r="R7" s="61">
        <v>133</v>
      </c>
      <c r="S7" s="61">
        <v>5</v>
      </c>
      <c r="T7" s="121"/>
      <c r="U7" s="126"/>
      <c r="V7" s="124">
        <f t="shared" si="0"/>
        <v>1</v>
      </c>
      <c r="W7" s="126"/>
      <c r="X7" s="126"/>
      <c r="Y7" s="126"/>
      <c r="Z7" s="126"/>
      <c r="AA7" s="124" t="str">
        <f t="shared" si="1"/>
        <v/>
      </c>
      <c r="AB7" s="126"/>
      <c r="AC7" s="121" t="str">
        <f t="shared" si="2"/>
        <v/>
      </c>
    </row>
    <row r="8" spans="1:29">
      <c r="A8" s="25">
        <v>4</v>
      </c>
      <c r="B8" s="2">
        <v>335</v>
      </c>
      <c r="C8" s="2">
        <v>4</v>
      </c>
      <c r="D8" s="40">
        <v>13</v>
      </c>
      <c r="E8" s="138">
        <v>5</v>
      </c>
      <c r="F8" s="55">
        <v>5</v>
      </c>
      <c r="G8" s="56"/>
      <c r="H8" s="57"/>
      <c r="I8" s="58">
        <v>1</v>
      </c>
      <c r="J8" s="59"/>
      <c r="K8" s="57">
        <v>1</v>
      </c>
      <c r="L8" s="60"/>
      <c r="M8" s="61"/>
      <c r="N8" s="57"/>
      <c r="O8" s="60"/>
      <c r="P8" s="55">
        <v>3</v>
      </c>
      <c r="Q8" s="58">
        <v>1</v>
      </c>
      <c r="R8" s="61">
        <v>130</v>
      </c>
      <c r="S8" s="61">
        <v>4</v>
      </c>
      <c r="T8" s="121"/>
      <c r="U8" s="126"/>
      <c r="V8" s="124">
        <f t="shared" si="0"/>
        <v>3</v>
      </c>
      <c r="W8" s="126"/>
      <c r="X8" s="126"/>
      <c r="Y8" s="126"/>
      <c r="Z8" s="126"/>
      <c r="AA8" s="124" t="str">
        <f t="shared" si="1"/>
        <v/>
      </c>
      <c r="AB8" s="126"/>
      <c r="AC8" s="121" t="str">
        <f t="shared" si="2"/>
        <v/>
      </c>
    </row>
    <row r="9" spans="1:29">
      <c r="A9" s="25">
        <v>5</v>
      </c>
      <c r="B9" s="2">
        <v>443</v>
      </c>
      <c r="C9" s="2">
        <v>5</v>
      </c>
      <c r="D9" s="40">
        <v>3</v>
      </c>
      <c r="E9" s="138">
        <v>6</v>
      </c>
      <c r="F9" s="55">
        <v>5</v>
      </c>
      <c r="G9" s="56">
        <v>1</v>
      </c>
      <c r="H9" s="57"/>
      <c r="I9" s="58"/>
      <c r="J9" s="59"/>
      <c r="K9" s="57">
        <v>1</v>
      </c>
      <c r="L9" s="60"/>
      <c r="M9" s="61"/>
      <c r="N9" s="57"/>
      <c r="O9" s="60"/>
      <c r="P9" s="55">
        <v>3</v>
      </c>
      <c r="Q9" s="58">
        <v>1</v>
      </c>
      <c r="R9" s="61"/>
      <c r="S9" s="61"/>
      <c r="T9" s="121"/>
      <c r="U9" s="126"/>
      <c r="V9" s="124">
        <f t="shared" si="0"/>
        <v>3</v>
      </c>
      <c r="W9" s="126"/>
      <c r="X9" s="126"/>
      <c r="Y9" s="126"/>
      <c r="Z9" s="126"/>
      <c r="AA9" s="124" t="str">
        <f t="shared" si="1"/>
        <v/>
      </c>
      <c r="AB9" s="126"/>
      <c r="AC9" s="121">
        <f t="shared" si="2"/>
        <v>1</v>
      </c>
    </row>
    <row r="10" spans="1:29">
      <c r="A10" s="25">
        <v>6</v>
      </c>
      <c r="B10" s="2">
        <v>319</v>
      </c>
      <c r="C10" s="2">
        <v>4</v>
      </c>
      <c r="D10" s="40">
        <v>9</v>
      </c>
      <c r="E10" s="137">
        <v>3</v>
      </c>
      <c r="F10" s="55">
        <v>3</v>
      </c>
      <c r="G10" s="56">
        <v>1</v>
      </c>
      <c r="H10" s="57"/>
      <c r="I10" s="58"/>
      <c r="J10" s="59"/>
      <c r="K10" s="57">
        <v>1</v>
      </c>
      <c r="L10" s="60"/>
      <c r="M10" s="61"/>
      <c r="N10" s="57"/>
      <c r="O10" s="60"/>
      <c r="P10" s="55">
        <v>1</v>
      </c>
      <c r="Q10" s="58">
        <v>1</v>
      </c>
      <c r="R10" s="61">
        <v>51</v>
      </c>
      <c r="S10" s="61">
        <v>0.4</v>
      </c>
      <c r="T10" s="121"/>
      <c r="U10" s="126"/>
      <c r="V10" s="124">
        <f t="shared" si="0"/>
        <v>1</v>
      </c>
      <c r="W10" s="126"/>
      <c r="X10" s="126"/>
      <c r="Y10" s="126"/>
      <c r="Z10" s="126"/>
      <c r="AA10" s="124" t="str">
        <f t="shared" si="1"/>
        <v/>
      </c>
      <c r="AB10" s="126"/>
      <c r="AC10" s="121">
        <f t="shared" si="2"/>
        <v>1</v>
      </c>
    </row>
    <row r="11" spans="1:29">
      <c r="A11" s="25">
        <v>7</v>
      </c>
      <c r="B11" s="2">
        <v>555</v>
      </c>
      <c r="C11" s="2">
        <v>5</v>
      </c>
      <c r="D11" s="40">
        <v>1</v>
      </c>
      <c r="E11" s="56">
        <v>5</v>
      </c>
      <c r="F11" s="55">
        <v>4</v>
      </c>
      <c r="G11" s="56"/>
      <c r="H11" s="57"/>
      <c r="I11" s="58">
        <v>1</v>
      </c>
      <c r="J11" s="59"/>
      <c r="K11" s="57">
        <v>1</v>
      </c>
      <c r="L11" s="60"/>
      <c r="M11" s="61"/>
      <c r="N11" s="57"/>
      <c r="O11" s="60"/>
      <c r="P11" s="55">
        <v>1</v>
      </c>
      <c r="Q11" s="58"/>
      <c r="R11" s="61"/>
      <c r="S11" s="61"/>
      <c r="T11" s="121"/>
      <c r="U11" s="126"/>
      <c r="V11" s="124" t="str">
        <f t="shared" si="0"/>
        <v/>
      </c>
      <c r="W11" s="126"/>
      <c r="X11" s="126"/>
      <c r="Y11" s="126"/>
      <c r="Z11" s="126"/>
      <c r="AA11" s="124">
        <f t="shared" si="1"/>
        <v>1</v>
      </c>
      <c r="AB11" s="126"/>
      <c r="AC11" s="121" t="str">
        <f t="shared" si="2"/>
        <v/>
      </c>
    </row>
    <row r="12" spans="1:29">
      <c r="A12" s="25">
        <v>8</v>
      </c>
      <c r="B12" s="2">
        <v>143</v>
      </c>
      <c r="C12" s="2">
        <v>3</v>
      </c>
      <c r="D12" s="40">
        <v>17</v>
      </c>
      <c r="E12" s="181">
        <v>2</v>
      </c>
      <c r="F12" s="55">
        <v>2</v>
      </c>
      <c r="G12" s="56"/>
      <c r="H12" s="57"/>
      <c r="I12" s="58"/>
      <c r="J12" s="59"/>
      <c r="K12" s="57"/>
      <c r="L12" s="60"/>
      <c r="M12" s="61"/>
      <c r="N12" s="57"/>
      <c r="O12" s="60"/>
      <c r="P12" s="55">
        <v>1</v>
      </c>
      <c r="Q12" s="58">
        <v>1</v>
      </c>
      <c r="R12" s="61">
        <v>134</v>
      </c>
      <c r="S12" s="61">
        <v>1.5</v>
      </c>
      <c r="T12" s="121"/>
      <c r="U12" s="126"/>
      <c r="V12" s="124">
        <f t="shared" si="0"/>
        <v>1</v>
      </c>
      <c r="W12" s="126"/>
      <c r="X12" s="126"/>
      <c r="Y12" s="126"/>
      <c r="Z12" s="126"/>
      <c r="AA12" s="124" t="str">
        <f t="shared" si="1"/>
        <v/>
      </c>
      <c r="AB12" s="126"/>
      <c r="AC12" s="121" t="str">
        <f t="shared" si="2"/>
        <v/>
      </c>
    </row>
    <row r="13" spans="1:29" ht="13.5" thickBot="1">
      <c r="A13" s="26">
        <v>9</v>
      </c>
      <c r="B13" s="4">
        <v>320</v>
      </c>
      <c r="C13" s="4">
        <v>4</v>
      </c>
      <c r="D13" s="41">
        <v>7</v>
      </c>
      <c r="E13" s="84">
        <v>4</v>
      </c>
      <c r="F13" s="84">
        <v>4</v>
      </c>
      <c r="G13" s="62"/>
      <c r="H13" s="63">
        <v>1</v>
      </c>
      <c r="I13" s="64"/>
      <c r="J13" s="65"/>
      <c r="K13" s="63">
        <v>1</v>
      </c>
      <c r="L13" s="66"/>
      <c r="M13" s="67"/>
      <c r="N13" s="63"/>
      <c r="O13" s="66"/>
      <c r="P13" s="84">
        <v>2</v>
      </c>
      <c r="Q13" s="64">
        <v>1</v>
      </c>
      <c r="R13" s="67">
        <v>105</v>
      </c>
      <c r="S13" s="67">
        <v>6</v>
      </c>
      <c r="T13" s="128"/>
      <c r="U13" s="127"/>
      <c r="V13" s="124">
        <f t="shared" si="0"/>
        <v>2</v>
      </c>
      <c r="W13" s="127"/>
      <c r="X13" s="127"/>
      <c r="Y13" s="127"/>
      <c r="Z13" s="127"/>
      <c r="AA13" s="124" t="str">
        <f t="shared" si="1"/>
        <v/>
      </c>
      <c r="AB13" s="127"/>
      <c r="AC13" s="128" t="str">
        <f t="shared" si="2"/>
        <v/>
      </c>
    </row>
    <row r="14" spans="1:29" ht="14.25" thickTop="1" thickBot="1">
      <c r="A14" s="27"/>
      <c r="B14" s="8">
        <f>SUM(B5:B13)</f>
        <v>2911</v>
      </c>
      <c r="C14" s="8">
        <f>SUM(C5:C13)</f>
        <v>36</v>
      </c>
      <c r="D14" s="42" t="s">
        <v>5</v>
      </c>
      <c r="E14" s="30">
        <f>SUM(E5:E13)</f>
        <v>35</v>
      </c>
      <c r="F14" s="30">
        <f>SUM(F5:F13)</f>
        <v>33</v>
      </c>
      <c r="G14" s="37">
        <f>SUM(G5:G13)</f>
        <v>4</v>
      </c>
      <c r="H14" s="10">
        <f>SUM(H5:H13)</f>
        <v>1</v>
      </c>
      <c r="I14" s="29">
        <f>SUM(I5:I13)</f>
        <v>2</v>
      </c>
      <c r="J14" s="35">
        <f>IF((A28=27),"",(SUM(J5:J13)/SUM(J5:L13))*100)</f>
        <v>14.285714285714285</v>
      </c>
      <c r="K14" s="22">
        <f>IF((A28=27),"",(SUM(K5:K13)/SUM(J5:L13))*100)</f>
        <v>85.714285714285708</v>
      </c>
      <c r="L14" s="31">
        <f>IF((A28=27),"",(SUM(L5:L13)/SUM(J5:L13))*100)</f>
        <v>0</v>
      </c>
      <c r="M14" s="15">
        <f>SUM(M5:M13)</f>
        <v>0</v>
      </c>
      <c r="N14" s="10">
        <f>SUM(N5:N13)</f>
        <v>0</v>
      </c>
      <c r="O14" s="17">
        <f>SUM(O5:O13)</f>
        <v>0</v>
      </c>
      <c r="P14" s="30">
        <f>SUM(P5:P13)</f>
        <v>15</v>
      </c>
      <c r="Q14" s="29">
        <f>SUM(Q5:Q13)</f>
        <v>7</v>
      </c>
      <c r="R14" s="153"/>
      <c r="S14" s="15">
        <f>IF(Q14=0,"",SUM(S5:S13)/Q14)</f>
        <v>2.8428571428571425</v>
      </c>
      <c r="T14" s="129"/>
      <c r="U14" s="130"/>
      <c r="V14" s="129">
        <f>SUM(V5:V13)</f>
        <v>12</v>
      </c>
      <c r="W14" s="130">
        <f>ColorFunction($E$30,$E$5:$E$13)</f>
        <v>0</v>
      </c>
      <c r="X14" s="130">
        <f>ColorFunction($E$31,$E$5:$E$13)</f>
        <v>4</v>
      </c>
      <c r="Y14" s="130">
        <f>ColorFunction($E$32,$E$5:$E$13)</f>
        <v>3</v>
      </c>
      <c r="Z14" s="130">
        <f>ColorFunction($E$33,$E$5:$E$13)</f>
        <v>0</v>
      </c>
      <c r="AA14" s="131">
        <f>SUM(AA5:AA13)/(9-Q14)*100</f>
        <v>50</v>
      </c>
      <c r="AB14" s="130">
        <f>COUNTIF(P5:P13,"&gt;2")</f>
        <v>2</v>
      </c>
      <c r="AC14" s="129">
        <f>IF((G14=0),"",SUM(AC5:AC13)/G14*100)</f>
        <v>75</v>
      </c>
    </row>
    <row r="15" spans="1:29" ht="13.5" thickTop="1">
      <c r="A15" s="24">
        <v>10</v>
      </c>
      <c r="B15" s="3">
        <v>490</v>
      </c>
      <c r="C15" s="3">
        <v>5</v>
      </c>
      <c r="D15" s="39">
        <v>4</v>
      </c>
      <c r="E15" s="48">
        <v>5</v>
      </c>
      <c r="F15" s="90">
        <v>4</v>
      </c>
      <c r="G15" s="48">
        <v>1</v>
      </c>
      <c r="H15" s="49"/>
      <c r="I15" s="50"/>
      <c r="J15" s="51"/>
      <c r="K15" s="52">
        <v>1</v>
      </c>
      <c r="L15" s="53"/>
      <c r="M15" s="54"/>
      <c r="N15" s="52"/>
      <c r="O15" s="53"/>
      <c r="P15" s="90">
        <v>2</v>
      </c>
      <c r="Q15" s="68">
        <v>1</v>
      </c>
      <c r="R15" s="54">
        <v>52</v>
      </c>
      <c r="S15" s="54">
        <v>4</v>
      </c>
      <c r="T15" s="122"/>
      <c r="U15" s="124"/>
      <c r="V15" s="124">
        <f t="shared" ref="V15:V23" si="3">IF(Q15=0,"",P15)</f>
        <v>2</v>
      </c>
      <c r="W15" s="124"/>
      <c r="X15" s="124"/>
      <c r="Y15" s="124"/>
      <c r="Z15" s="124"/>
      <c r="AA15" s="124" t="str">
        <f t="shared" ref="AA15:AA23" si="4">IF(AND(Q15="",P15=1),1,"")</f>
        <v/>
      </c>
      <c r="AB15" s="124"/>
      <c r="AC15" s="125">
        <f t="shared" ref="AC15:AC23" si="5">IF(AND(G15=""),"",SUM(K15))</f>
        <v>1</v>
      </c>
    </row>
    <row r="16" spans="1:29">
      <c r="A16" s="25">
        <v>11</v>
      </c>
      <c r="B16" s="2">
        <v>330</v>
      </c>
      <c r="C16" s="2">
        <v>4</v>
      </c>
      <c r="D16" s="40">
        <v>16</v>
      </c>
      <c r="E16" s="138">
        <v>5</v>
      </c>
      <c r="F16" s="55">
        <v>5</v>
      </c>
      <c r="G16" s="56"/>
      <c r="H16" s="57">
        <v>1</v>
      </c>
      <c r="I16" s="58"/>
      <c r="J16" s="59"/>
      <c r="K16" s="57">
        <v>1</v>
      </c>
      <c r="L16" s="60"/>
      <c r="M16" s="61"/>
      <c r="N16" s="57"/>
      <c r="O16" s="60"/>
      <c r="P16" s="55">
        <v>2</v>
      </c>
      <c r="Q16" s="58"/>
      <c r="R16" s="61"/>
      <c r="S16" s="61"/>
      <c r="T16" s="121"/>
      <c r="U16" s="126"/>
      <c r="V16" s="124" t="str">
        <f t="shared" si="3"/>
        <v/>
      </c>
      <c r="W16" s="126"/>
      <c r="X16" s="126"/>
      <c r="Y16" s="126"/>
      <c r="Z16" s="126"/>
      <c r="AA16" s="124" t="str">
        <f t="shared" si="4"/>
        <v/>
      </c>
      <c r="AB16" s="126"/>
      <c r="AC16" s="121" t="str">
        <f t="shared" si="5"/>
        <v/>
      </c>
    </row>
    <row r="17" spans="1:29">
      <c r="A17" s="25">
        <v>12</v>
      </c>
      <c r="B17" s="2">
        <v>451</v>
      </c>
      <c r="C17" s="2">
        <v>5</v>
      </c>
      <c r="D17" s="40">
        <v>2</v>
      </c>
      <c r="E17" s="56">
        <v>5</v>
      </c>
      <c r="F17" s="55">
        <v>4</v>
      </c>
      <c r="G17" s="56">
        <v>1</v>
      </c>
      <c r="H17" s="57"/>
      <c r="I17" s="58"/>
      <c r="J17" s="59"/>
      <c r="K17" s="57">
        <v>1</v>
      </c>
      <c r="L17" s="60"/>
      <c r="M17" s="61"/>
      <c r="N17" s="57"/>
      <c r="O17" s="60"/>
      <c r="P17" s="55">
        <v>2</v>
      </c>
      <c r="Q17" s="58">
        <v>1</v>
      </c>
      <c r="R17" s="61"/>
      <c r="S17" s="61"/>
      <c r="T17" s="121"/>
      <c r="U17" s="126"/>
      <c r="V17" s="124">
        <f t="shared" si="3"/>
        <v>2</v>
      </c>
      <c r="W17" s="126"/>
      <c r="X17" s="126"/>
      <c r="Y17" s="126"/>
      <c r="Z17" s="126"/>
      <c r="AA17" s="124" t="str">
        <f t="shared" si="4"/>
        <v/>
      </c>
      <c r="AB17" s="126"/>
      <c r="AC17" s="121">
        <f t="shared" si="5"/>
        <v>1</v>
      </c>
    </row>
    <row r="18" spans="1:29">
      <c r="A18" s="25">
        <v>13</v>
      </c>
      <c r="B18" s="2">
        <v>140</v>
      </c>
      <c r="C18" s="2">
        <v>3</v>
      </c>
      <c r="D18" s="40">
        <v>18</v>
      </c>
      <c r="E18" s="138">
        <v>4</v>
      </c>
      <c r="F18" s="55">
        <v>4</v>
      </c>
      <c r="G18" s="56"/>
      <c r="H18" s="57"/>
      <c r="I18" s="58"/>
      <c r="J18" s="59"/>
      <c r="K18" s="57"/>
      <c r="L18" s="60"/>
      <c r="M18" s="61"/>
      <c r="N18" s="57">
        <v>1</v>
      </c>
      <c r="O18" s="60"/>
      <c r="P18" s="55">
        <v>2</v>
      </c>
      <c r="Q18" s="58"/>
      <c r="R18" s="61"/>
      <c r="S18" s="61"/>
      <c r="T18" s="121"/>
      <c r="U18" s="126"/>
      <c r="V18" s="124" t="str">
        <f t="shared" si="3"/>
        <v/>
      </c>
      <c r="W18" s="126"/>
      <c r="X18" s="126"/>
      <c r="Y18" s="126"/>
      <c r="Z18" s="126"/>
      <c r="AA18" s="124" t="str">
        <f t="shared" si="4"/>
        <v/>
      </c>
      <c r="AB18" s="126"/>
      <c r="AC18" s="121" t="str">
        <f t="shared" si="5"/>
        <v/>
      </c>
    </row>
    <row r="19" spans="1:29">
      <c r="A19" s="25">
        <v>14</v>
      </c>
      <c r="B19" s="2">
        <v>383</v>
      </c>
      <c r="C19" s="2">
        <v>4</v>
      </c>
      <c r="D19" s="40">
        <v>6</v>
      </c>
      <c r="E19" s="56">
        <v>4</v>
      </c>
      <c r="F19" s="55">
        <v>4</v>
      </c>
      <c r="G19" s="56">
        <v>1</v>
      </c>
      <c r="H19" s="57"/>
      <c r="I19" s="58"/>
      <c r="J19" s="59"/>
      <c r="K19" s="57">
        <v>1</v>
      </c>
      <c r="L19" s="60"/>
      <c r="M19" s="61"/>
      <c r="N19" s="57"/>
      <c r="O19" s="60"/>
      <c r="P19" s="55">
        <v>2</v>
      </c>
      <c r="Q19" s="58">
        <v>1</v>
      </c>
      <c r="R19" s="61">
        <v>130</v>
      </c>
      <c r="S19" s="61">
        <v>5</v>
      </c>
      <c r="T19" s="121"/>
      <c r="U19" s="126"/>
      <c r="V19" s="124">
        <f t="shared" si="3"/>
        <v>2</v>
      </c>
      <c r="W19" s="126"/>
      <c r="X19" s="126"/>
      <c r="Y19" s="126"/>
      <c r="Z19" s="126"/>
      <c r="AA19" s="124" t="str">
        <f t="shared" si="4"/>
        <v/>
      </c>
      <c r="AB19" s="126"/>
      <c r="AC19" s="121">
        <f t="shared" si="5"/>
        <v>1</v>
      </c>
    </row>
    <row r="20" spans="1:29">
      <c r="A20" s="25">
        <v>15</v>
      </c>
      <c r="B20" s="2">
        <v>332</v>
      </c>
      <c r="C20" s="2">
        <v>4</v>
      </c>
      <c r="D20" s="40">
        <v>8</v>
      </c>
      <c r="E20" s="137">
        <v>3</v>
      </c>
      <c r="F20" s="55">
        <v>3</v>
      </c>
      <c r="G20" s="56">
        <v>1</v>
      </c>
      <c r="H20" s="57"/>
      <c r="I20" s="58"/>
      <c r="J20" s="59"/>
      <c r="K20" s="57">
        <v>1</v>
      </c>
      <c r="L20" s="60"/>
      <c r="M20" s="61"/>
      <c r="N20" s="57"/>
      <c r="O20" s="60"/>
      <c r="P20" s="55">
        <v>1</v>
      </c>
      <c r="Q20" s="58">
        <v>1</v>
      </c>
      <c r="R20" s="61">
        <v>96</v>
      </c>
      <c r="S20" s="61">
        <v>4</v>
      </c>
      <c r="T20" s="121"/>
      <c r="U20" s="126"/>
      <c r="V20" s="124">
        <f t="shared" si="3"/>
        <v>1</v>
      </c>
      <c r="W20" s="126"/>
      <c r="X20" s="126"/>
      <c r="Y20" s="126"/>
      <c r="Z20" s="126"/>
      <c r="AA20" s="124" t="str">
        <f t="shared" si="4"/>
        <v/>
      </c>
      <c r="AB20" s="126"/>
      <c r="AC20" s="121">
        <f t="shared" si="5"/>
        <v>1</v>
      </c>
    </row>
    <row r="21" spans="1:29">
      <c r="A21" s="25">
        <v>16</v>
      </c>
      <c r="B21" s="2">
        <v>334</v>
      </c>
      <c r="C21" s="2">
        <v>4</v>
      </c>
      <c r="D21" s="40">
        <v>14</v>
      </c>
      <c r="E21" s="56">
        <v>4</v>
      </c>
      <c r="F21" s="55">
        <v>4</v>
      </c>
      <c r="G21" s="56">
        <v>1</v>
      </c>
      <c r="H21" s="57"/>
      <c r="I21" s="58"/>
      <c r="J21" s="59"/>
      <c r="K21" s="57">
        <v>1</v>
      </c>
      <c r="L21" s="60"/>
      <c r="M21" s="61"/>
      <c r="N21" s="57"/>
      <c r="O21" s="60"/>
      <c r="P21" s="55">
        <v>2</v>
      </c>
      <c r="Q21" s="58">
        <v>1</v>
      </c>
      <c r="R21" s="61">
        <v>88</v>
      </c>
      <c r="S21" s="61">
        <v>6</v>
      </c>
      <c r="T21" s="121"/>
      <c r="U21" s="126"/>
      <c r="V21" s="124">
        <f t="shared" si="3"/>
        <v>2</v>
      </c>
      <c r="W21" s="126"/>
      <c r="X21" s="126"/>
      <c r="Y21" s="126"/>
      <c r="Z21" s="126"/>
      <c r="AA21" s="124" t="str">
        <f t="shared" si="4"/>
        <v/>
      </c>
      <c r="AB21" s="126"/>
      <c r="AC21" s="121">
        <f t="shared" si="5"/>
        <v>1</v>
      </c>
    </row>
    <row r="22" spans="1:29">
      <c r="A22" s="25">
        <v>17</v>
      </c>
      <c r="B22" s="2">
        <v>368</v>
      </c>
      <c r="C22" s="2">
        <v>4</v>
      </c>
      <c r="D22" s="40">
        <v>10</v>
      </c>
      <c r="E22" s="121">
        <v>5</v>
      </c>
      <c r="F22" s="55">
        <v>5</v>
      </c>
      <c r="G22" s="56"/>
      <c r="H22" s="57">
        <v>1</v>
      </c>
      <c r="I22" s="58"/>
      <c r="J22" s="59">
        <v>1</v>
      </c>
      <c r="K22" s="57"/>
      <c r="L22" s="60"/>
      <c r="M22" s="61"/>
      <c r="N22" s="57"/>
      <c r="O22" s="60"/>
      <c r="P22" s="55">
        <v>2</v>
      </c>
      <c r="Q22" s="58"/>
      <c r="R22" s="61"/>
      <c r="S22" s="61"/>
      <c r="T22" s="121"/>
      <c r="U22" s="126"/>
      <c r="V22" s="124" t="str">
        <f t="shared" si="3"/>
        <v/>
      </c>
      <c r="W22" s="126"/>
      <c r="X22" s="126"/>
      <c r="Y22" s="126"/>
      <c r="Z22" s="126"/>
      <c r="AA22" s="124" t="str">
        <f t="shared" si="4"/>
        <v/>
      </c>
      <c r="AB22" s="126"/>
      <c r="AC22" s="121" t="str">
        <f t="shared" si="5"/>
        <v/>
      </c>
    </row>
    <row r="23" spans="1:29" ht="13.5" thickBot="1">
      <c r="A23" s="28">
        <v>18</v>
      </c>
      <c r="B23" s="5">
        <v>299</v>
      </c>
      <c r="C23" s="5">
        <v>4</v>
      </c>
      <c r="D23" s="43">
        <v>12</v>
      </c>
      <c r="E23" s="84">
        <v>4</v>
      </c>
      <c r="F23" s="84">
        <v>4</v>
      </c>
      <c r="G23" s="62"/>
      <c r="H23" s="63">
        <v>1</v>
      </c>
      <c r="I23" s="64"/>
      <c r="J23" s="65"/>
      <c r="K23" s="63">
        <v>1</v>
      </c>
      <c r="L23" s="66"/>
      <c r="M23" s="67"/>
      <c r="N23" s="63"/>
      <c r="O23" s="66"/>
      <c r="P23" s="84">
        <v>2</v>
      </c>
      <c r="Q23" s="64">
        <v>1</v>
      </c>
      <c r="R23" s="67">
        <v>95</v>
      </c>
      <c r="S23" s="67">
        <v>8</v>
      </c>
      <c r="T23" s="133"/>
      <c r="U23" s="132"/>
      <c r="V23" s="124">
        <f t="shared" si="3"/>
        <v>2</v>
      </c>
      <c r="W23" s="132"/>
      <c r="X23" s="132"/>
      <c r="Y23" s="132"/>
      <c r="Z23" s="132"/>
      <c r="AA23" s="124" t="str">
        <f t="shared" si="4"/>
        <v/>
      </c>
      <c r="AB23" s="132"/>
      <c r="AC23" s="128" t="str">
        <f t="shared" si="5"/>
        <v/>
      </c>
    </row>
    <row r="24" spans="1:29" ht="14.25" thickTop="1" thickBot="1">
      <c r="A24" s="7"/>
      <c r="B24" s="8">
        <f>SUM(B15:B23)</f>
        <v>3127</v>
      </c>
      <c r="C24" s="8">
        <f>SUM(C15:C23)</f>
        <v>37</v>
      </c>
      <c r="D24" s="42" t="s">
        <v>6</v>
      </c>
      <c r="E24" s="30">
        <f>SUM(E15:E23)</f>
        <v>39</v>
      </c>
      <c r="F24" s="30">
        <f>SUM(F15:F23)</f>
        <v>37</v>
      </c>
      <c r="G24" s="37">
        <f>SUM(G15:G23)</f>
        <v>5</v>
      </c>
      <c r="H24" s="10">
        <f>SUM(H15:H23)</f>
        <v>3</v>
      </c>
      <c r="I24" s="29">
        <f>SUM(I15:I23)</f>
        <v>0</v>
      </c>
      <c r="J24" s="35">
        <f>IF((A29=27),"",(SUM(J15:J23)/SUM(J15:L23))*100)</f>
        <v>12.5</v>
      </c>
      <c r="K24" s="35">
        <f>IF((A29=27),"",(SUM(K15:K23)/SUM(J15:L23))*100)</f>
        <v>87.5</v>
      </c>
      <c r="L24" s="35">
        <f>IF((A29=27),"",(SUM(L15:L23)/SUM(J15:L23))*100)</f>
        <v>0</v>
      </c>
      <c r="M24" s="15">
        <f>SUM(M15:M23)</f>
        <v>0</v>
      </c>
      <c r="N24" s="10">
        <f>SUM(N15:N23)</f>
        <v>1</v>
      </c>
      <c r="O24" s="17">
        <f>SUM(O15:O23)</f>
        <v>0</v>
      </c>
      <c r="P24" s="30">
        <f>SUM(P15:P23)</f>
        <v>17</v>
      </c>
      <c r="Q24" s="29">
        <f>SUM(Q15:Q23)</f>
        <v>6</v>
      </c>
      <c r="R24" s="153"/>
      <c r="S24" s="15">
        <f>IF(Q24=0,"",SUM(S15:S23)/Q24)</f>
        <v>4.5</v>
      </c>
      <c r="T24" s="129"/>
      <c r="U24" s="130"/>
      <c r="V24" s="129">
        <f>SUM(V15:V23)</f>
        <v>11</v>
      </c>
      <c r="W24" s="130">
        <f>ColorFunction($E$30,$E$15:$E$23)</f>
        <v>0</v>
      </c>
      <c r="X24" s="130">
        <f>ColorFunction($E$31,$E$15:$E$23)</f>
        <v>1</v>
      </c>
      <c r="Y24" s="130">
        <f>ColorFunction($E$32,$E$15:$E$23)</f>
        <v>3</v>
      </c>
      <c r="Z24" s="130">
        <f>ColorFunction($E$33,$E$15:$E$23)</f>
        <v>0</v>
      </c>
      <c r="AA24" s="131">
        <f>SUM(AA15:AA23)/(9-Q24)*100</f>
        <v>0</v>
      </c>
      <c r="AB24" s="130">
        <f>COUNTIF(P15:P23,"&gt;2")</f>
        <v>0</v>
      </c>
      <c r="AC24" s="131">
        <f>IF((G24=0),"",SUM(AC15:AC23)/G24*100)</f>
        <v>100</v>
      </c>
    </row>
    <row r="25" spans="1:29" ht="14.25" thickTop="1" thickBot="1">
      <c r="A25" s="6"/>
      <c r="B25" s="9">
        <f>SUM(B24,B14)</f>
        <v>6038</v>
      </c>
      <c r="C25" s="9">
        <f>SUM(C24,C14)</f>
        <v>73</v>
      </c>
      <c r="D25" s="44" t="s">
        <v>7</v>
      </c>
      <c r="E25" s="81">
        <f>IF(E14=0,"0",(E24+E14))</f>
        <v>74</v>
      </c>
      <c r="F25" s="30">
        <f>SUM(F14,F24)</f>
        <v>70</v>
      </c>
      <c r="G25" s="18">
        <f>SUM(G24,G14)</f>
        <v>9</v>
      </c>
      <c r="H25" s="11">
        <f>SUM(H24,H14)</f>
        <v>4</v>
      </c>
      <c r="I25" s="20">
        <f>SUM(I24,I14)</f>
        <v>2</v>
      </c>
      <c r="J25" s="36">
        <f>IF((A28=27),"",(SUM(J14,J24)/2))</f>
        <v>13.392857142857142</v>
      </c>
      <c r="K25" s="23">
        <f>IF((A28=27),"",(SUM(K14,K24)/2))</f>
        <v>86.607142857142861</v>
      </c>
      <c r="L25" s="32">
        <f>IF((A28=27),"",(SUM(L14,L24)/2))</f>
        <v>0</v>
      </c>
      <c r="M25" s="33">
        <f>SUM(M24,M14)</f>
        <v>0</v>
      </c>
      <c r="N25" s="11">
        <f>SUM(N24,N14)</f>
        <v>1</v>
      </c>
      <c r="O25" s="21">
        <f>SUM(O24,O14)</f>
        <v>0</v>
      </c>
      <c r="P25" s="92">
        <f>IF(P14+P24=0,"",SUM(P24,P14))</f>
        <v>32</v>
      </c>
      <c r="Q25" s="20">
        <f>IF(Q14+Q24=0,"",SUM(Q24,Q14))</f>
        <v>13</v>
      </c>
      <c r="R25" s="154"/>
      <c r="S25" s="33">
        <f>IF(Q25="","",SUM(S24,S14)/2)</f>
        <v>3.6714285714285713</v>
      </c>
      <c r="T25" s="80">
        <f>IF(N25=0,"",(O25)/N25*100)</f>
        <v>0</v>
      </c>
      <c r="U25" s="82">
        <f>IF(Q25="","",(Q25)/18*100)</f>
        <v>72.222222222222214</v>
      </c>
      <c r="V25" s="93">
        <f>IF(Q25="","",(V14+V24)/Q25)</f>
        <v>1.7692307692307692</v>
      </c>
      <c r="W25" s="82">
        <f>SUM(W14,W24)</f>
        <v>0</v>
      </c>
      <c r="X25" s="82">
        <f>IF(X14+X24=0,"",SUM(X14,X24))</f>
        <v>5</v>
      </c>
      <c r="Y25" s="82">
        <f>SUM(Y14,Y24)</f>
        <v>6</v>
      </c>
      <c r="Z25" s="82">
        <f>SUM(Z14,Z24)</f>
        <v>0</v>
      </c>
      <c r="AA25" s="101">
        <f>IF(Q25="","",SUM(AA5:AA13,AA15:AA23)/SUM(18-Q25)*100)</f>
        <v>20</v>
      </c>
      <c r="AB25" s="82">
        <f>SUM(AB14,AB24)</f>
        <v>2</v>
      </c>
      <c r="AC25" s="102">
        <f>SUM(AC24,AC14)/2</f>
        <v>87.5</v>
      </c>
    </row>
    <row r="26" spans="1:29" ht="13.5" thickTop="1"/>
    <row r="27" spans="1:29">
      <c r="E27" s="85" t="s">
        <v>56</v>
      </c>
    </row>
    <row r="28" spans="1:29" ht="15.75" thickBot="1">
      <c r="A28" s="103">
        <f>COUNTBLANK(I5:K13)</f>
        <v>18</v>
      </c>
      <c r="W28" s="155" t="s">
        <v>115</v>
      </c>
    </row>
    <row r="29" spans="1:29" ht="14.25" thickTop="1" thickBot="1">
      <c r="A29" s="103">
        <f>COUNTBLANK(I15:K23)</f>
        <v>19</v>
      </c>
      <c r="E29" t="s">
        <v>54</v>
      </c>
      <c r="S29" s="37" t="s">
        <v>94</v>
      </c>
      <c r="T29" s="14"/>
      <c r="W29" s="156" t="s">
        <v>116</v>
      </c>
      <c r="X29" s="160" t="s">
        <v>123</v>
      </c>
      <c r="Y29" s="156" t="s">
        <v>109</v>
      </c>
    </row>
    <row r="30" spans="1:29" ht="14.25" thickTop="1" thickBot="1">
      <c r="A30" s="103">
        <f>SUM(L5:L23)</f>
        <v>0</v>
      </c>
      <c r="E30" s="123" t="s">
        <v>79</v>
      </c>
      <c r="S30" s="30" t="s">
        <v>95</v>
      </c>
      <c r="T30" s="30">
        <f>SUMIF(C:C,"3",E:E)/COUNTIF(C:C,3)</f>
        <v>2.6666666666666665</v>
      </c>
      <c r="W30" s="156" t="s">
        <v>117</v>
      </c>
      <c r="X30" s="118">
        <f>COUNTIFS(R5:R23,"&gt;=45",R5:R23,"&lt;=70")</f>
        <v>2</v>
      </c>
      <c r="Y30" s="157">
        <f>IF(X30=0,"",AVERAGEIFS(S5:S23,R5:R23,"&gt;=45",R5:R23,"&lt;=70"))</f>
        <v>2.2000000000000002</v>
      </c>
    </row>
    <row r="31" spans="1:29" ht="14.25" thickTop="1" thickBot="1">
      <c r="E31" s="88" t="s">
        <v>51</v>
      </c>
      <c r="S31" s="30" t="s">
        <v>96</v>
      </c>
      <c r="T31" s="30">
        <f>SUMIF(C:C,"4",E:E)/COUNTIF(C:C,4)</f>
        <v>4.0909090909090908</v>
      </c>
      <c r="W31" s="158" t="s">
        <v>118</v>
      </c>
      <c r="X31" s="118">
        <f>COUNTIFS(R5:R23,"&gt;=71",R5:R23,"&lt;=90")</f>
        <v>1</v>
      </c>
      <c r="Y31" s="157">
        <f>IF(X31=0,"",AVERAGEIFS(S5:S23,R5:R23,"&gt;=71",R5:R23,"&lt;=90"))</f>
        <v>6</v>
      </c>
    </row>
    <row r="32" spans="1:29" ht="14.25" thickTop="1" thickBot="1">
      <c r="E32" s="119" t="s">
        <v>52</v>
      </c>
      <c r="S32" s="30" t="s">
        <v>97</v>
      </c>
      <c r="T32" s="30">
        <f>SUMIF(C:C,"5",E:E)/COUNTIF(C:C,5)</f>
        <v>5.25</v>
      </c>
      <c r="W32" s="158" t="s">
        <v>119</v>
      </c>
      <c r="X32" s="118">
        <f>COUNTIFS(R5:R23,"&gt;=91",R5:R23,"&lt;=115")</f>
        <v>3</v>
      </c>
      <c r="Y32" s="159">
        <f>IF(X32=0,"",AVERAGEIFS(S5:S23,R5:R23,"&gt;=91",R5:R23,"&lt;=115"))</f>
        <v>6</v>
      </c>
    </row>
    <row r="33" spans="5:26" ht="14.25" thickTop="1" thickBot="1">
      <c r="E33" s="172" t="s">
        <v>55</v>
      </c>
      <c r="F33" s="89"/>
      <c r="G33" s="89"/>
      <c r="W33" s="158" t="s">
        <v>120</v>
      </c>
      <c r="X33" s="118">
        <f>COUNTIFS(R5:R23,"&gt;=116",R5:R23,"&lt;=140")</f>
        <v>4</v>
      </c>
      <c r="Y33" s="157">
        <f>IF(X33=0,"",AVERAGEIFS(S5:S23,R5:R23,"&gt;=116",R5:R23,"&lt;=140"))</f>
        <v>3.875</v>
      </c>
    </row>
    <row r="34" spans="5:26" ht="14.25" thickTop="1" thickBot="1">
      <c r="S34" s="30" t="s">
        <v>102</v>
      </c>
      <c r="T34" s="136">
        <f>IF(E25="0","",SUM(E5:E8)-SUM(C5:C8))</f>
        <v>0</v>
      </c>
      <c r="W34" s="158" t="s">
        <v>121</v>
      </c>
      <c r="X34" s="118">
        <f>COUNTIFS(R5:R23,"&gt;=141",R5:R23,"&lt;=161")</f>
        <v>0</v>
      </c>
      <c r="Y34" s="157" t="str">
        <f>IF(X34=0,"",AVERAGEIFS(S5:S23,R5:R23,"&gt;=141",R5:R23,"&lt;=160"))</f>
        <v/>
      </c>
    </row>
    <row r="35" spans="5:26" ht="14.25" thickTop="1" thickBot="1">
      <c r="S35" s="30" t="s">
        <v>103</v>
      </c>
      <c r="T35" s="136">
        <f>IF(E25="0","",SUM(E20:E23)-SUM(C20:C23))</f>
        <v>0</v>
      </c>
      <c r="W35" s="158" t="s">
        <v>122</v>
      </c>
      <c r="X35" s="118">
        <f>COUNTIFS(R5:R23,"&gt;=161",R5:R23,"&lt;=180")</f>
        <v>0</v>
      </c>
      <c r="Y35" s="157" t="str">
        <f>IF(X35=0,"",AVERAGEIFS(S5:S23,R5:R23,"&gt;=161",R5:R23,"&lt;=180"))</f>
        <v/>
      </c>
    </row>
    <row r="36" spans="5:26" ht="13.5" thickTop="1"/>
    <row r="37" spans="5:26" ht="13.5" thickBot="1">
      <c r="W37" s="98" t="s">
        <v>124</v>
      </c>
    </row>
    <row r="38" spans="5:26" ht="14.25" thickTop="1" thickBot="1">
      <c r="W38" s="156" t="s">
        <v>116</v>
      </c>
      <c r="X38" s="160" t="s">
        <v>123</v>
      </c>
      <c r="Y38" s="165" t="s">
        <v>138</v>
      </c>
      <c r="Z38" s="166" t="s">
        <v>135</v>
      </c>
    </row>
    <row r="39" spans="5:26" ht="14.25" thickTop="1" thickBot="1">
      <c r="W39" s="158" t="s">
        <v>139</v>
      </c>
      <c r="X39" s="118">
        <f>COUNTIFS(S5:S23,"&gt;=0,1",S5:S23,"&lt;=0,9")</f>
        <v>1</v>
      </c>
      <c r="Y39" s="86">
        <f>IF(X39=0,"",COUNTIFS(P5:P23,"=1",S5:S23,"&lt;1"))</f>
        <v>1</v>
      </c>
      <c r="Z39" s="86">
        <f t="shared" ref="Z39" si="6">IF(X39=0,"",Y39/X39*100)</f>
        <v>100</v>
      </c>
    </row>
    <row r="40" spans="5:26" ht="14.25" thickTop="1" thickBot="1">
      <c r="W40" s="156" t="s">
        <v>125</v>
      </c>
      <c r="X40" s="118">
        <f>COUNTIFS(S5:S23,"&gt;=1",S5:S23,"&lt;=1,5")</f>
        <v>1</v>
      </c>
      <c r="Y40" s="86">
        <f>IF(X40=0,"",COUNTIFS(P5:P23,"=1",S5:S23,"&gt;=1",S5:S23,"&lt;=1,5"))</f>
        <v>1</v>
      </c>
      <c r="Z40" s="86">
        <f>IF(X40=0,"",Y40/X40*100)</f>
        <v>100</v>
      </c>
    </row>
    <row r="41" spans="5:26" ht="14.25" thickTop="1" thickBot="1">
      <c r="W41" s="156" t="s">
        <v>126</v>
      </c>
      <c r="X41" s="118">
        <f>COUNTIFS(S5:S23,"&gt;=1,6",S5:S23,"&lt;=3")</f>
        <v>2</v>
      </c>
      <c r="Y41" s="86">
        <f>IF(X41=0,"",COUNTIFS(P5:P23,"=1",S5:S23,"&gt;=1,6",S5:S23,"&lt;=3"))</f>
        <v>1</v>
      </c>
      <c r="Z41" s="86">
        <f t="shared" ref="Z41:Z44" si="7">IF(X41=0,"",Y41/X41*100)</f>
        <v>50</v>
      </c>
    </row>
    <row r="42" spans="5:26" ht="14.25" thickTop="1" thickBot="1">
      <c r="W42" s="156" t="s">
        <v>127</v>
      </c>
      <c r="X42" s="118">
        <f>COUNTIFS(S5:S23,"&gt;=3,1",S5:S23,"&lt;=4,5")</f>
        <v>3</v>
      </c>
      <c r="Y42" s="86">
        <f>IF(X42=0,"",COUNTIFS(P5:P23,"=1",S5:S23,"&gt;=3,1",S5:S23,"&lt;=4,5"))</f>
        <v>1</v>
      </c>
      <c r="Z42" s="86">
        <f t="shared" si="7"/>
        <v>33.333333333333329</v>
      </c>
    </row>
    <row r="43" spans="5:26" ht="14.25" thickTop="1" thickBot="1">
      <c r="W43" s="156" t="s">
        <v>128</v>
      </c>
      <c r="X43" s="118">
        <f>COUNTIFS(S5:S23,"&gt;=4,6",S5:S23,"&lt;=6")</f>
        <v>4</v>
      </c>
      <c r="Y43" s="86">
        <f>IF(X43=0,"",COUNTIFS(P5:P23,"=1",S5:S23,"&gt;=4,6",S5:S23,"&lt;=6"))</f>
        <v>1</v>
      </c>
      <c r="Z43" s="86">
        <f t="shared" si="7"/>
        <v>25</v>
      </c>
    </row>
    <row r="44" spans="5:26" ht="14.25" thickTop="1" thickBot="1">
      <c r="W44" s="158" t="s">
        <v>136</v>
      </c>
      <c r="X44" s="118">
        <f>COUNTIFS(S5:S23,"&gt;6")</f>
        <v>1</v>
      </c>
      <c r="Y44" s="86">
        <f>IF(X44=0,"",COUNTIFS(P5:P23,"=1",S5:S23,"&gt;6"))</f>
        <v>0</v>
      </c>
      <c r="Z44" s="86">
        <f t="shared" si="7"/>
        <v>0</v>
      </c>
    </row>
    <row r="45" spans="5:26" ht="13.5" thickTop="1"/>
  </sheetData>
  <phoneticPr fontId="0" type="noConversion"/>
  <pageMargins left="0.75" right="0.75" top="1" bottom="1" header="0.5" footer="0.5"/>
  <headerFooter alignWithMargins="0"/>
</worksheet>
</file>

<file path=xl/worksheets/sheet16.xml><?xml version="1.0" encoding="utf-8"?>
<worksheet xmlns="http://schemas.openxmlformats.org/spreadsheetml/2006/main" xmlns:r="http://schemas.openxmlformats.org/officeDocument/2006/relationships">
  <sheetPr codeName="Sheet13"/>
  <dimension ref="A1:AC45"/>
  <sheetViews>
    <sheetView workbookViewId="0">
      <selection activeCell="AA25" sqref="AA25"/>
    </sheetView>
  </sheetViews>
  <sheetFormatPr defaultRowHeight="12.75"/>
  <cols>
    <col min="1" max="1" width="4.85546875" customWidth="1"/>
    <col min="2" max="2" width="7.140625" customWidth="1"/>
    <col min="3" max="3" width="3.85546875" bestFit="1" customWidth="1"/>
    <col min="4" max="4" width="7.140625" bestFit="1" customWidth="1"/>
    <col min="5" max="5" width="5.85546875" bestFit="1" customWidth="1"/>
    <col min="6" max="6" width="7.28515625" customWidth="1"/>
    <col min="7" max="8" width="6.85546875" customWidth="1"/>
    <col min="9" max="9" width="8" customWidth="1"/>
    <col min="10" max="10" width="8.5703125" customWidth="1"/>
    <col min="12" max="12" width="7.42578125" bestFit="1" customWidth="1"/>
    <col min="13" max="13" width="10.140625" bestFit="1" customWidth="1"/>
    <col min="15" max="15" width="5.5703125" bestFit="1" customWidth="1"/>
    <col min="16" max="16" width="6.85546875" customWidth="1"/>
    <col min="17" max="18" width="6.28515625" customWidth="1"/>
    <col min="19" max="19" width="16.140625" bestFit="1" customWidth="1"/>
    <col min="24" max="24" width="11.7109375" bestFit="1" customWidth="1"/>
    <col min="25" max="25" width="7" bestFit="1" customWidth="1"/>
  </cols>
  <sheetData>
    <row r="1" spans="1:29" ht="18">
      <c r="A1" s="46" t="s">
        <v>107</v>
      </c>
      <c r="B1" s="45"/>
      <c r="C1" s="45"/>
      <c r="D1" s="45"/>
      <c r="E1" s="45"/>
      <c r="F1" s="45"/>
      <c r="J1" s="47" t="str">
        <f>IF(E25="0","0","1")</f>
        <v>1</v>
      </c>
      <c r="L1" s="45" t="s">
        <v>46</v>
      </c>
      <c r="M1" s="100">
        <v>40001</v>
      </c>
      <c r="O1" s="85" t="s">
        <v>75</v>
      </c>
      <c r="Q1" s="117">
        <v>4.5</v>
      </c>
      <c r="R1" s="152"/>
      <c r="T1" s="85" t="s">
        <v>76</v>
      </c>
      <c r="V1" s="117">
        <v>5</v>
      </c>
      <c r="X1" t="s">
        <v>164</v>
      </c>
    </row>
    <row r="2" spans="1:29" ht="13.5" thickBot="1">
      <c r="X2" t="s">
        <v>165</v>
      </c>
    </row>
    <row r="3" spans="1:29" ht="14.25" thickTop="1" thickBot="1">
      <c r="A3" s="12"/>
      <c r="B3" s="13"/>
      <c r="C3" s="13"/>
      <c r="D3" s="13"/>
      <c r="E3" s="13"/>
      <c r="F3" s="116"/>
      <c r="G3" s="12"/>
      <c r="H3" s="16" t="s">
        <v>22</v>
      </c>
      <c r="I3" s="13"/>
      <c r="J3" s="12"/>
      <c r="K3" s="146" t="s">
        <v>17</v>
      </c>
      <c r="L3" s="13"/>
      <c r="M3" s="12"/>
      <c r="N3" s="16" t="s">
        <v>12</v>
      </c>
      <c r="O3" s="29"/>
      <c r="P3" s="14"/>
      <c r="Q3" s="14"/>
      <c r="R3" s="151" t="s">
        <v>112</v>
      </c>
      <c r="S3" s="29"/>
      <c r="T3" s="13"/>
      <c r="U3" s="14"/>
      <c r="V3" s="86"/>
      <c r="W3" s="86"/>
      <c r="X3" s="86"/>
      <c r="Y3" s="86"/>
      <c r="Z3" s="86"/>
      <c r="AA3" s="86"/>
      <c r="AB3" s="86"/>
      <c r="AC3" s="86"/>
    </row>
    <row r="4" spans="1:29" ht="14.25" thickTop="1" thickBot="1">
      <c r="A4" s="15" t="s">
        <v>0</v>
      </c>
      <c r="B4" s="10" t="s">
        <v>1</v>
      </c>
      <c r="C4" s="10" t="s">
        <v>3</v>
      </c>
      <c r="D4" s="17" t="s">
        <v>4</v>
      </c>
      <c r="E4" s="30" t="s">
        <v>8</v>
      </c>
      <c r="F4" s="30" t="s">
        <v>74</v>
      </c>
      <c r="G4" s="37" t="s">
        <v>19</v>
      </c>
      <c r="H4" s="17" t="s">
        <v>20</v>
      </c>
      <c r="I4" s="38" t="s">
        <v>21</v>
      </c>
      <c r="J4" s="18" t="s">
        <v>14</v>
      </c>
      <c r="K4" s="19" t="s">
        <v>15</v>
      </c>
      <c r="L4" s="19" t="s">
        <v>16</v>
      </c>
      <c r="M4" s="18" t="s">
        <v>9</v>
      </c>
      <c r="N4" s="19" t="s">
        <v>10</v>
      </c>
      <c r="O4" s="20" t="s">
        <v>11</v>
      </c>
      <c r="P4" s="29" t="s">
        <v>13</v>
      </c>
      <c r="Q4" s="29" t="s">
        <v>23</v>
      </c>
      <c r="R4" s="29" t="s">
        <v>113</v>
      </c>
      <c r="S4" s="87" t="s">
        <v>114</v>
      </c>
      <c r="T4" s="30" t="s">
        <v>18</v>
      </c>
      <c r="U4" s="29" t="s">
        <v>24</v>
      </c>
      <c r="V4" s="87" t="s">
        <v>49</v>
      </c>
      <c r="W4" s="87" t="s">
        <v>79</v>
      </c>
      <c r="X4" s="87" t="s">
        <v>51</v>
      </c>
      <c r="Y4" s="87" t="s">
        <v>52</v>
      </c>
      <c r="Z4" s="87" t="s">
        <v>53</v>
      </c>
      <c r="AA4" s="87" t="s">
        <v>48</v>
      </c>
      <c r="AB4" s="87" t="s">
        <v>81</v>
      </c>
      <c r="AC4" s="87" t="s">
        <v>57</v>
      </c>
    </row>
    <row r="5" spans="1:29" ht="13.5" thickTop="1">
      <c r="A5" s="24">
        <v>1</v>
      </c>
      <c r="B5" s="3">
        <v>313</v>
      </c>
      <c r="C5" s="3">
        <v>4</v>
      </c>
      <c r="D5" s="39">
        <v>11</v>
      </c>
      <c r="E5" s="180">
        <v>5</v>
      </c>
      <c r="F5" s="90">
        <v>5</v>
      </c>
      <c r="G5" s="48">
        <v>1</v>
      </c>
      <c r="H5" s="49"/>
      <c r="I5" s="50"/>
      <c r="J5" s="51">
        <v>1</v>
      </c>
      <c r="K5" s="52"/>
      <c r="L5" s="53"/>
      <c r="M5" s="54"/>
      <c r="N5" s="52"/>
      <c r="O5" s="53"/>
      <c r="P5" s="90">
        <v>2</v>
      </c>
      <c r="Q5" s="68"/>
      <c r="R5" s="54"/>
      <c r="S5" s="54"/>
      <c r="T5" s="125"/>
      <c r="U5" s="124"/>
      <c r="V5" s="124" t="str">
        <f t="shared" ref="V5:V13" si="0">IF(Q5=0,"",P5)</f>
        <v/>
      </c>
      <c r="W5" s="124"/>
      <c r="X5" s="124"/>
      <c r="Y5" s="124"/>
      <c r="Z5" s="124"/>
      <c r="AA5" s="124" t="str">
        <f t="shared" ref="AA5:AA13" si="1">IF(AND(Q5="",P5=1),1,"")</f>
        <v/>
      </c>
      <c r="AB5" s="124"/>
      <c r="AC5" s="125">
        <f t="shared" ref="AC5:AC13" si="2">IF(AND(G5=""),"",SUM(K5))</f>
        <v>0</v>
      </c>
    </row>
    <row r="6" spans="1:29">
      <c r="A6" s="25">
        <v>2</v>
      </c>
      <c r="B6" s="2">
        <v>340</v>
      </c>
      <c r="C6" s="2">
        <v>4</v>
      </c>
      <c r="D6" s="40">
        <v>5</v>
      </c>
      <c r="E6" s="56">
        <v>4</v>
      </c>
      <c r="F6" s="55">
        <v>3</v>
      </c>
      <c r="G6" s="56">
        <v>1</v>
      </c>
      <c r="H6" s="57"/>
      <c r="I6" s="58"/>
      <c r="J6" s="59"/>
      <c r="K6" s="57">
        <v>1</v>
      </c>
      <c r="L6" s="60"/>
      <c r="M6" s="61"/>
      <c r="N6" s="57"/>
      <c r="O6" s="60"/>
      <c r="P6" s="55">
        <v>1</v>
      </c>
      <c r="Q6" s="58"/>
      <c r="R6" s="61"/>
      <c r="S6" s="61"/>
      <c r="T6" s="121"/>
      <c r="U6" s="126"/>
      <c r="V6" s="124" t="str">
        <f t="shared" si="0"/>
        <v/>
      </c>
      <c r="W6" s="126"/>
      <c r="X6" s="126"/>
      <c r="Y6" s="126"/>
      <c r="Z6" s="126"/>
      <c r="AA6" s="124">
        <f t="shared" si="1"/>
        <v>1</v>
      </c>
      <c r="AB6" s="126"/>
      <c r="AC6" s="121">
        <f t="shared" si="2"/>
        <v>1</v>
      </c>
    </row>
    <row r="7" spans="1:29">
      <c r="A7" s="25">
        <v>3</v>
      </c>
      <c r="B7" s="2">
        <v>143</v>
      </c>
      <c r="C7" s="2">
        <v>3</v>
      </c>
      <c r="D7" s="40">
        <v>15</v>
      </c>
      <c r="E7" s="168">
        <v>4</v>
      </c>
      <c r="F7" s="55">
        <v>4</v>
      </c>
      <c r="G7" s="56"/>
      <c r="H7" s="57"/>
      <c r="I7" s="58"/>
      <c r="J7" s="59"/>
      <c r="K7" s="57"/>
      <c r="L7" s="60"/>
      <c r="M7" s="61"/>
      <c r="N7" s="57"/>
      <c r="O7" s="60"/>
      <c r="P7" s="55">
        <v>2</v>
      </c>
      <c r="Q7" s="58"/>
      <c r="R7" s="61"/>
      <c r="S7" s="61"/>
      <c r="T7" s="121"/>
      <c r="U7" s="126"/>
      <c r="V7" s="124" t="str">
        <f t="shared" si="0"/>
        <v/>
      </c>
      <c r="W7" s="126"/>
      <c r="X7" s="126"/>
      <c r="Y7" s="126"/>
      <c r="Z7" s="126"/>
      <c r="AA7" s="124" t="str">
        <f t="shared" si="1"/>
        <v/>
      </c>
      <c r="AB7" s="126"/>
      <c r="AC7" s="121" t="str">
        <f t="shared" si="2"/>
        <v/>
      </c>
    </row>
    <row r="8" spans="1:29">
      <c r="A8" s="25">
        <v>4</v>
      </c>
      <c r="B8" s="2">
        <v>335</v>
      </c>
      <c r="C8" s="2">
        <v>4</v>
      </c>
      <c r="D8" s="40">
        <v>13</v>
      </c>
      <c r="E8" s="56">
        <v>4</v>
      </c>
      <c r="F8" s="55">
        <v>4</v>
      </c>
      <c r="G8" s="56"/>
      <c r="H8" s="57">
        <v>1</v>
      </c>
      <c r="I8" s="58"/>
      <c r="J8" s="59"/>
      <c r="K8" s="57">
        <v>1</v>
      </c>
      <c r="L8" s="60"/>
      <c r="M8" s="61"/>
      <c r="N8" s="57"/>
      <c r="O8" s="60"/>
      <c r="P8" s="55">
        <v>1</v>
      </c>
      <c r="Q8" s="58"/>
      <c r="R8" s="61"/>
      <c r="S8" s="61"/>
      <c r="T8" s="121"/>
      <c r="U8" s="126"/>
      <c r="V8" s="124" t="str">
        <f t="shared" si="0"/>
        <v/>
      </c>
      <c r="W8" s="126"/>
      <c r="X8" s="126"/>
      <c r="Y8" s="126"/>
      <c r="Z8" s="126"/>
      <c r="AA8" s="124">
        <f t="shared" si="1"/>
        <v>1</v>
      </c>
      <c r="AB8" s="126"/>
      <c r="AC8" s="121" t="str">
        <f t="shared" si="2"/>
        <v/>
      </c>
    </row>
    <row r="9" spans="1:29">
      <c r="A9" s="25">
        <v>5</v>
      </c>
      <c r="B9" s="2">
        <v>443</v>
      </c>
      <c r="C9" s="2">
        <v>5</v>
      </c>
      <c r="D9" s="40">
        <v>3</v>
      </c>
      <c r="E9" s="137">
        <v>4</v>
      </c>
      <c r="F9" s="55">
        <v>3</v>
      </c>
      <c r="G9" s="56">
        <v>1</v>
      </c>
      <c r="H9" s="57"/>
      <c r="I9" s="58"/>
      <c r="J9" s="59"/>
      <c r="K9" s="57">
        <v>1</v>
      </c>
      <c r="L9" s="60"/>
      <c r="M9" s="61"/>
      <c r="N9" s="57"/>
      <c r="O9" s="60"/>
      <c r="P9" s="55">
        <v>1</v>
      </c>
      <c r="Q9" s="58">
        <v>1</v>
      </c>
      <c r="R9" s="61"/>
      <c r="S9" s="61"/>
      <c r="T9" s="121"/>
      <c r="U9" s="126"/>
      <c r="V9" s="124">
        <f t="shared" si="0"/>
        <v>1</v>
      </c>
      <c r="W9" s="126"/>
      <c r="X9" s="126"/>
      <c r="Y9" s="126"/>
      <c r="Z9" s="126"/>
      <c r="AA9" s="124" t="str">
        <f t="shared" si="1"/>
        <v/>
      </c>
      <c r="AB9" s="126"/>
      <c r="AC9" s="121">
        <f t="shared" si="2"/>
        <v>1</v>
      </c>
    </row>
    <row r="10" spans="1:29">
      <c r="A10" s="25">
        <v>6</v>
      </c>
      <c r="B10" s="2">
        <v>319</v>
      </c>
      <c r="C10" s="2">
        <v>4</v>
      </c>
      <c r="D10" s="40">
        <v>9</v>
      </c>
      <c r="E10" s="56">
        <v>4</v>
      </c>
      <c r="F10" s="55">
        <v>4</v>
      </c>
      <c r="G10" s="56">
        <v>1</v>
      </c>
      <c r="H10" s="57"/>
      <c r="I10" s="58"/>
      <c r="J10" s="59"/>
      <c r="K10" s="57">
        <v>1</v>
      </c>
      <c r="L10" s="60"/>
      <c r="M10" s="61"/>
      <c r="N10" s="57"/>
      <c r="O10" s="60"/>
      <c r="P10" s="55">
        <v>2</v>
      </c>
      <c r="Q10" s="58">
        <v>1</v>
      </c>
      <c r="R10" s="61"/>
      <c r="S10" s="61"/>
      <c r="T10" s="121"/>
      <c r="U10" s="126"/>
      <c r="V10" s="124">
        <f t="shared" si="0"/>
        <v>2</v>
      </c>
      <c r="W10" s="126"/>
      <c r="X10" s="126"/>
      <c r="Y10" s="126"/>
      <c r="Z10" s="126"/>
      <c r="AA10" s="124" t="str">
        <f t="shared" si="1"/>
        <v/>
      </c>
      <c r="AB10" s="126"/>
      <c r="AC10" s="121">
        <f t="shared" si="2"/>
        <v>1</v>
      </c>
    </row>
    <row r="11" spans="1:29">
      <c r="A11" s="25">
        <v>7</v>
      </c>
      <c r="B11" s="2">
        <v>555</v>
      </c>
      <c r="C11" s="2">
        <v>5</v>
      </c>
      <c r="D11" s="40">
        <v>1</v>
      </c>
      <c r="E11" s="168">
        <v>6</v>
      </c>
      <c r="F11" s="55">
        <v>5</v>
      </c>
      <c r="G11" s="56"/>
      <c r="H11" s="57">
        <v>1</v>
      </c>
      <c r="I11" s="58"/>
      <c r="J11" s="59"/>
      <c r="K11" s="57">
        <v>1</v>
      </c>
      <c r="L11" s="60"/>
      <c r="M11" s="61"/>
      <c r="N11" s="57"/>
      <c r="O11" s="60"/>
      <c r="P11" s="55">
        <v>2</v>
      </c>
      <c r="Q11" s="58"/>
      <c r="R11" s="61"/>
      <c r="S11" s="61"/>
      <c r="T11" s="121"/>
      <c r="U11" s="126"/>
      <c r="V11" s="124" t="str">
        <f t="shared" si="0"/>
        <v/>
      </c>
      <c r="W11" s="126"/>
      <c r="X11" s="126"/>
      <c r="Y11" s="126"/>
      <c r="Z11" s="126"/>
      <c r="AA11" s="124" t="str">
        <f t="shared" si="1"/>
        <v/>
      </c>
      <c r="AB11" s="126"/>
      <c r="AC11" s="121" t="str">
        <f t="shared" si="2"/>
        <v/>
      </c>
    </row>
    <row r="12" spans="1:29">
      <c r="A12" s="25">
        <v>8</v>
      </c>
      <c r="B12" s="2">
        <v>143</v>
      </c>
      <c r="C12" s="2">
        <v>3</v>
      </c>
      <c r="D12" s="40">
        <v>17</v>
      </c>
      <c r="E12" s="55">
        <v>3</v>
      </c>
      <c r="F12" s="55">
        <v>3</v>
      </c>
      <c r="G12" s="56"/>
      <c r="H12" s="57"/>
      <c r="I12" s="58"/>
      <c r="J12" s="59"/>
      <c r="K12" s="57"/>
      <c r="L12" s="60"/>
      <c r="M12" s="61"/>
      <c r="N12" s="57"/>
      <c r="O12" s="60"/>
      <c r="P12" s="55">
        <v>1</v>
      </c>
      <c r="Q12" s="58"/>
      <c r="R12" s="61"/>
      <c r="S12" s="61"/>
      <c r="T12" s="121"/>
      <c r="U12" s="126"/>
      <c r="V12" s="124" t="str">
        <f t="shared" si="0"/>
        <v/>
      </c>
      <c r="W12" s="126"/>
      <c r="X12" s="126"/>
      <c r="Y12" s="126"/>
      <c r="Z12" s="126"/>
      <c r="AA12" s="124">
        <f t="shared" si="1"/>
        <v>1</v>
      </c>
      <c r="AB12" s="126"/>
      <c r="AC12" s="121" t="str">
        <f t="shared" si="2"/>
        <v/>
      </c>
    </row>
    <row r="13" spans="1:29" ht="13.5" thickBot="1">
      <c r="A13" s="26">
        <v>9</v>
      </c>
      <c r="B13" s="4">
        <v>320</v>
      </c>
      <c r="C13" s="4">
        <v>4</v>
      </c>
      <c r="D13" s="41">
        <v>7</v>
      </c>
      <c r="E13" s="84">
        <v>4</v>
      </c>
      <c r="F13" s="84">
        <v>4</v>
      </c>
      <c r="G13" s="62"/>
      <c r="H13" s="63">
        <v>1</v>
      </c>
      <c r="I13" s="64"/>
      <c r="J13" s="65"/>
      <c r="K13" s="63">
        <v>1</v>
      </c>
      <c r="L13" s="66"/>
      <c r="M13" s="67"/>
      <c r="N13" s="63"/>
      <c r="O13" s="66"/>
      <c r="P13" s="84">
        <v>2</v>
      </c>
      <c r="Q13" s="64">
        <v>1</v>
      </c>
      <c r="R13" s="67"/>
      <c r="S13" s="67"/>
      <c r="T13" s="128"/>
      <c r="U13" s="127"/>
      <c r="V13" s="124">
        <f t="shared" si="0"/>
        <v>2</v>
      </c>
      <c r="W13" s="127"/>
      <c r="X13" s="127"/>
      <c r="Y13" s="127"/>
      <c r="Z13" s="127"/>
      <c r="AA13" s="124" t="str">
        <f t="shared" si="1"/>
        <v/>
      </c>
      <c r="AB13" s="127"/>
      <c r="AC13" s="128" t="str">
        <f t="shared" si="2"/>
        <v/>
      </c>
    </row>
    <row r="14" spans="1:29" ht="14.25" thickTop="1" thickBot="1">
      <c r="A14" s="27"/>
      <c r="B14" s="8">
        <f>SUM(B5:B13)</f>
        <v>2911</v>
      </c>
      <c r="C14" s="8">
        <f>SUM(C5:C13)</f>
        <v>36</v>
      </c>
      <c r="D14" s="42" t="s">
        <v>5</v>
      </c>
      <c r="E14" s="30">
        <f>SUM(E5:E13)</f>
        <v>38</v>
      </c>
      <c r="F14" s="30">
        <f>SUM(F5:F13)</f>
        <v>35</v>
      </c>
      <c r="G14" s="37">
        <f>SUM(G5:G13)</f>
        <v>4</v>
      </c>
      <c r="H14" s="10">
        <f>SUM(H5:H13)</f>
        <v>3</v>
      </c>
      <c r="I14" s="29">
        <f>SUM(I5:I13)</f>
        <v>0</v>
      </c>
      <c r="J14" s="35">
        <f>IF((A28=27),"",(SUM(J5:J13)/SUM(J5:L13))*100)</f>
        <v>14.285714285714285</v>
      </c>
      <c r="K14" s="22">
        <f>IF((A28=27),"",(SUM(K5:K13)/SUM(J5:L13))*100)</f>
        <v>85.714285714285708</v>
      </c>
      <c r="L14" s="31">
        <f>IF((A28=27),"",(SUM(L5:L13)/SUM(J5:L13))*100)</f>
        <v>0</v>
      </c>
      <c r="M14" s="15">
        <f>SUM(M5:M13)</f>
        <v>0</v>
      </c>
      <c r="N14" s="10">
        <f>SUM(N5:N13)</f>
        <v>0</v>
      </c>
      <c r="O14" s="17">
        <f>SUM(O5:O13)</f>
        <v>0</v>
      </c>
      <c r="P14" s="30">
        <f>SUM(P5:P13)</f>
        <v>14</v>
      </c>
      <c r="Q14" s="29">
        <f>SUM(Q5:Q13)</f>
        <v>3</v>
      </c>
      <c r="R14" s="153"/>
      <c r="S14" s="15">
        <f>IF(Q14=0,"",SUM(S5:S13)/Q14)</f>
        <v>0</v>
      </c>
      <c r="T14" s="129"/>
      <c r="U14" s="130"/>
      <c r="V14" s="129">
        <f>SUM(V5:V13)</f>
        <v>5</v>
      </c>
      <c r="W14" s="130">
        <f>ColorFunction($E$30,$E$5:$E$13)</f>
        <v>0</v>
      </c>
      <c r="X14" s="130">
        <f>ColorFunction($E$31,$E$5:$E$13)</f>
        <v>1</v>
      </c>
      <c r="Y14" s="130">
        <f>ColorFunction($E$32,$E$5:$E$13)</f>
        <v>3</v>
      </c>
      <c r="Z14" s="130">
        <f>ColorFunction($E$33,$E$5:$E$13)</f>
        <v>0</v>
      </c>
      <c r="AA14" s="131">
        <f>SUM(AA5:AA13)/(9-Q14)*100</f>
        <v>50</v>
      </c>
      <c r="AB14" s="130">
        <f>COUNTIF(P5:P13,"&gt;2")</f>
        <v>0</v>
      </c>
      <c r="AC14" s="129">
        <f>IF((G14=0),"",SUM(AC5:AC13)/G14*100)</f>
        <v>75</v>
      </c>
    </row>
    <row r="15" spans="1:29" ht="13.5" thickTop="1">
      <c r="A15" s="24">
        <v>10</v>
      </c>
      <c r="B15" s="3">
        <v>490</v>
      </c>
      <c r="C15" s="3">
        <v>5</v>
      </c>
      <c r="D15" s="39">
        <v>4</v>
      </c>
      <c r="E15" s="48">
        <v>5</v>
      </c>
      <c r="F15" s="90">
        <v>4</v>
      </c>
      <c r="G15" s="48">
        <v>1</v>
      </c>
      <c r="H15" s="49"/>
      <c r="I15" s="50"/>
      <c r="J15" s="51"/>
      <c r="K15" s="52">
        <v>1</v>
      </c>
      <c r="L15" s="53"/>
      <c r="M15" s="54"/>
      <c r="N15" s="52"/>
      <c r="O15" s="53"/>
      <c r="P15" s="90">
        <v>2</v>
      </c>
      <c r="Q15" s="68">
        <v>1</v>
      </c>
      <c r="R15" s="54"/>
      <c r="S15" s="54"/>
      <c r="T15" s="122"/>
      <c r="U15" s="124"/>
      <c r="V15" s="124">
        <f t="shared" ref="V15:V23" si="3">IF(Q15=0,"",P15)</f>
        <v>2</v>
      </c>
      <c r="W15" s="124"/>
      <c r="X15" s="124"/>
      <c r="Y15" s="124"/>
      <c r="Z15" s="124"/>
      <c r="AA15" s="124" t="str">
        <f t="shared" ref="AA15:AA23" si="4">IF(AND(Q15="",P15=1),1,"")</f>
        <v/>
      </c>
      <c r="AB15" s="124"/>
      <c r="AC15" s="125">
        <f t="shared" ref="AC15:AC23" si="5">IF(AND(G15=""),"",SUM(K15))</f>
        <v>1</v>
      </c>
    </row>
    <row r="16" spans="1:29">
      <c r="A16" s="25">
        <v>11</v>
      </c>
      <c r="B16" s="2">
        <v>330</v>
      </c>
      <c r="C16" s="2">
        <v>4</v>
      </c>
      <c r="D16" s="40">
        <v>16</v>
      </c>
      <c r="E16" s="56">
        <v>4</v>
      </c>
      <c r="F16" s="55">
        <v>4</v>
      </c>
      <c r="G16" s="56"/>
      <c r="H16" s="57">
        <v>1</v>
      </c>
      <c r="I16" s="58"/>
      <c r="J16" s="59"/>
      <c r="K16" s="57">
        <v>1</v>
      </c>
      <c r="L16" s="60"/>
      <c r="M16" s="61"/>
      <c r="N16" s="57"/>
      <c r="O16" s="60"/>
      <c r="P16" s="55">
        <v>2</v>
      </c>
      <c r="Q16" s="58">
        <v>1</v>
      </c>
      <c r="R16" s="61"/>
      <c r="S16" s="61"/>
      <c r="T16" s="121"/>
      <c r="U16" s="126"/>
      <c r="V16" s="124">
        <f t="shared" si="3"/>
        <v>2</v>
      </c>
      <c r="W16" s="126"/>
      <c r="X16" s="126"/>
      <c r="Y16" s="126"/>
      <c r="Z16" s="126"/>
      <c r="AA16" s="124" t="str">
        <f t="shared" si="4"/>
        <v/>
      </c>
      <c r="AB16" s="126"/>
      <c r="AC16" s="121" t="str">
        <f t="shared" si="5"/>
        <v/>
      </c>
    </row>
    <row r="17" spans="1:29">
      <c r="A17" s="25">
        <v>12</v>
      </c>
      <c r="B17" s="2">
        <v>451</v>
      </c>
      <c r="C17" s="2">
        <v>5</v>
      </c>
      <c r="D17" s="40">
        <v>2</v>
      </c>
      <c r="E17" s="168">
        <v>6</v>
      </c>
      <c r="F17" s="55">
        <v>5</v>
      </c>
      <c r="G17" s="56">
        <v>1</v>
      </c>
      <c r="H17" s="57"/>
      <c r="I17" s="58"/>
      <c r="J17" s="59"/>
      <c r="K17" s="57">
        <v>1</v>
      </c>
      <c r="L17" s="60"/>
      <c r="M17" s="61"/>
      <c r="N17" s="57"/>
      <c r="O17" s="60"/>
      <c r="P17" s="55">
        <v>3</v>
      </c>
      <c r="Q17" s="58">
        <v>1</v>
      </c>
      <c r="R17" s="61"/>
      <c r="S17" s="61"/>
      <c r="T17" s="121"/>
      <c r="U17" s="126"/>
      <c r="V17" s="124">
        <f t="shared" si="3"/>
        <v>3</v>
      </c>
      <c r="W17" s="126"/>
      <c r="X17" s="126"/>
      <c r="Y17" s="126"/>
      <c r="Z17" s="126"/>
      <c r="AA17" s="124" t="str">
        <f t="shared" si="4"/>
        <v/>
      </c>
      <c r="AB17" s="126"/>
      <c r="AC17" s="121">
        <f t="shared" si="5"/>
        <v>1</v>
      </c>
    </row>
    <row r="18" spans="1:29">
      <c r="A18" s="25">
        <v>13</v>
      </c>
      <c r="B18" s="2">
        <v>140</v>
      </c>
      <c r="C18" s="2">
        <v>3</v>
      </c>
      <c r="D18" s="40">
        <v>18</v>
      </c>
      <c r="E18" s="168">
        <v>4</v>
      </c>
      <c r="F18" s="55">
        <v>4</v>
      </c>
      <c r="G18" s="56"/>
      <c r="H18" s="57"/>
      <c r="I18" s="58"/>
      <c r="J18" s="59"/>
      <c r="K18" s="57"/>
      <c r="L18" s="60"/>
      <c r="M18" s="61"/>
      <c r="N18" s="57">
        <v>1</v>
      </c>
      <c r="O18" s="60"/>
      <c r="P18" s="55">
        <v>2</v>
      </c>
      <c r="Q18" s="58"/>
      <c r="R18" s="61"/>
      <c r="S18" s="61"/>
      <c r="T18" s="121"/>
      <c r="U18" s="126"/>
      <c r="V18" s="124" t="str">
        <f t="shared" si="3"/>
        <v/>
      </c>
      <c r="W18" s="126"/>
      <c r="X18" s="126"/>
      <c r="Y18" s="126"/>
      <c r="Z18" s="126"/>
      <c r="AA18" s="124" t="str">
        <f t="shared" si="4"/>
        <v/>
      </c>
      <c r="AB18" s="126"/>
      <c r="AC18" s="121" t="str">
        <f t="shared" si="5"/>
        <v/>
      </c>
    </row>
    <row r="19" spans="1:29">
      <c r="A19" s="25">
        <v>14</v>
      </c>
      <c r="B19" s="2">
        <v>383</v>
      </c>
      <c r="C19" s="2">
        <v>4</v>
      </c>
      <c r="D19" s="40">
        <v>6</v>
      </c>
      <c r="E19" s="137">
        <v>3</v>
      </c>
      <c r="F19" s="55">
        <v>3</v>
      </c>
      <c r="G19" s="56">
        <v>1</v>
      </c>
      <c r="H19" s="57"/>
      <c r="I19" s="58"/>
      <c r="J19" s="59">
        <v>1</v>
      </c>
      <c r="K19" s="57"/>
      <c r="L19" s="60"/>
      <c r="M19" s="61"/>
      <c r="N19" s="57"/>
      <c r="O19" s="60"/>
      <c r="P19" s="55">
        <v>1</v>
      </c>
      <c r="Q19" s="58">
        <v>1</v>
      </c>
      <c r="R19" s="61"/>
      <c r="S19" s="61"/>
      <c r="T19" s="121"/>
      <c r="U19" s="126"/>
      <c r="V19" s="124">
        <f t="shared" si="3"/>
        <v>1</v>
      </c>
      <c r="W19" s="126"/>
      <c r="X19" s="126"/>
      <c r="Y19" s="126"/>
      <c r="Z19" s="126"/>
      <c r="AA19" s="124" t="str">
        <f t="shared" si="4"/>
        <v/>
      </c>
      <c r="AB19" s="126"/>
      <c r="AC19" s="121">
        <f t="shared" si="5"/>
        <v>0</v>
      </c>
    </row>
    <row r="20" spans="1:29">
      <c r="A20" s="25">
        <v>15</v>
      </c>
      <c r="B20" s="2">
        <v>332</v>
      </c>
      <c r="C20" s="2">
        <v>4</v>
      </c>
      <c r="D20" s="40">
        <v>8</v>
      </c>
      <c r="E20" s="139">
        <v>6</v>
      </c>
      <c r="F20" s="55">
        <v>6</v>
      </c>
      <c r="G20" s="56">
        <v>1</v>
      </c>
      <c r="H20" s="57"/>
      <c r="I20" s="58"/>
      <c r="J20" s="59"/>
      <c r="K20" s="57"/>
      <c r="L20" s="60">
        <v>1</v>
      </c>
      <c r="M20" s="61"/>
      <c r="N20" s="57"/>
      <c r="O20" s="60"/>
      <c r="P20" s="55">
        <v>2</v>
      </c>
      <c r="Q20" s="58"/>
      <c r="R20" s="61"/>
      <c r="S20" s="61"/>
      <c r="T20" s="121"/>
      <c r="U20" s="126"/>
      <c r="V20" s="124" t="str">
        <f t="shared" si="3"/>
        <v/>
      </c>
      <c r="W20" s="126"/>
      <c r="X20" s="126"/>
      <c r="Y20" s="126"/>
      <c r="Z20" s="126"/>
      <c r="AA20" s="124" t="str">
        <f t="shared" si="4"/>
        <v/>
      </c>
      <c r="AB20" s="126"/>
      <c r="AC20" s="121">
        <f t="shared" si="5"/>
        <v>0</v>
      </c>
    </row>
    <row r="21" spans="1:29">
      <c r="A21" s="25">
        <v>16</v>
      </c>
      <c r="B21" s="2">
        <v>334</v>
      </c>
      <c r="C21" s="2">
        <v>4</v>
      </c>
      <c r="D21" s="40">
        <v>14</v>
      </c>
      <c r="E21" s="56">
        <v>4</v>
      </c>
      <c r="F21" s="55">
        <v>4</v>
      </c>
      <c r="G21" s="56">
        <v>1</v>
      </c>
      <c r="H21" s="57"/>
      <c r="I21" s="58"/>
      <c r="J21" s="59"/>
      <c r="K21" s="57">
        <v>1</v>
      </c>
      <c r="L21" s="60"/>
      <c r="M21" s="61"/>
      <c r="N21" s="57"/>
      <c r="O21" s="60"/>
      <c r="P21" s="55">
        <v>2</v>
      </c>
      <c r="Q21" s="58">
        <v>1</v>
      </c>
      <c r="R21" s="61"/>
      <c r="S21" s="61"/>
      <c r="T21" s="121"/>
      <c r="U21" s="126"/>
      <c r="V21" s="124">
        <f t="shared" si="3"/>
        <v>2</v>
      </c>
      <c r="W21" s="126"/>
      <c r="X21" s="126"/>
      <c r="Y21" s="126"/>
      <c r="Z21" s="126"/>
      <c r="AA21" s="124" t="str">
        <f t="shared" si="4"/>
        <v/>
      </c>
      <c r="AB21" s="126"/>
      <c r="AC21" s="121">
        <f t="shared" si="5"/>
        <v>1</v>
      </c>
    </row>
    <row r="22" spans="1:29">
      <c r="A22" s="25">
        <v>17</v>
      </c>
      <c r="B22" s="2">
        <v>368</v>
      </c>
      <c r="C22" s="2">
        <v>4</v>
      </c>
      <c r="D22" s="40">
        <v>10</v>
      </c>
      <c r="E22" s="55">
        <v>4</v>
      </c>
      <c r="F22" s="55">
        <v>4</v>
      </c>
      <c r="G22" s="56">
        <v>1</v>
      </c>
      <c r="H22" s="57"/>
      <c r="I22" s="58"/>
      <c r="J22" s="59"/>
      <c r="K22" s="57"/>
      <c r="L22" s="60">
        <v>1</v>
      </c>
      <c r="M22" s="61"/>
      <c r="N22" s="57"/>
      <c r="O22" s="60"/>
      <c r="P22" s="55">
        <v>1</v>
      </c>
      <c r="Q22" s="58"/>
      <c r="R22" s="61"/>
      <c r="S22" s="61"/>
      <c r="T22" s="121"/>
      <c r="U22" s="126"/>
      <c r="V22" s="124" t="str">
        <f t="shared" si="3"/>
        <v/>
      </c>
      <c r="W22" s="126"/>
      <c r="X22" s="126"/>
      <c r="Y22" s="126"/>
      <c r="Z22" s="126"/>
      <c r="AA22" s="124">
        <f t="shared" si="4"/>
        <v>1</v>
      </c>
      <c r="AB22" s="126"/>
      <c r="AC22" s="121">
        <f t="shared" si="5"/>
        <v>0</v>
      </c>
    </row>
    <row r="23" spans="1:29" ht="13.5" thickBot="1">
      <c r="A23" s="28">
        <v>18</v>
      </c>
      <c r="B23" s="5">
        <v>299</v>
      </c>
      <c r="C23" s="5">
        <v>4</v>
      </c>
      <c r="D23" s="43">
        <v>12</v>
      </c>
      <c r="E23" s="84">
        <v>4</v>
      </c>
      <c r="F23" s="84">
        <v>4</v>
      </c>
      <c r="G23" s="62"/>
      <c r="H23" s="63">
        <v>1</v>
      </c>
      <c r="I23" s="64"/>
      <c r="J23" s="65"/>
      <c r="K23" s="63"/>
      <c r="L23" s="66">
        <v>1</v>
      </c>
      <c r="M23" s="67"/>
      <c r="N23" s="63"/>
      <c r="O23" s="66"/>
      <c r="P23" s="84">
        <v>2</v>
      </c>
      <c r="Q23" s="64">
        <v>1</v>
      </c>
      <c r="R23" s="67"/>
      <c r="S23" s="67"/>
      <c r="T23" s="133"/>
      <c r="U23" s="132"/>
      <c r="V23" s="124">
        <f t="shared" si="3"/>
        <v>2</v>
      </c>
      <c r="W23" s="132"/>
      <c r="X23" s="132"/>
      <c r="Y23" s="132"/>
      <c r="Z23" s="132"/>
      <c r="AA23" s="124" t="str">
        <f t="shared" si="4"/>
        <v/>
      </c>
      <c r="AB23" s="132"/>
      <c r="AC23" s="128" t="str">
        <f t="shared" si="5"/>
        <v/>
      </c>
    </row>
    <row r="24" spans="1:29" ht="14.25" thickTop="1" thickBot="1">
      <c r="A24" s="7"/>
      <c r="B24" s="8">
        <f>SUM(B15:B23)</f>
        <v>3127</v>
      </c>
      <c r="C24" s="8">
        <f>SUM(C15:C23)</f>
        <v>37</v>
      </c>
      <c r="D24" s="42" t="s">
        <v>6</v>
      </c>
      <c r="E24" s="30">
        <f>SUM(E15:E23)</f>
        <v>40</v>
      </c>
      <c r="F24" s="30">
        <f>SUM(F15:F23)</f>
        <v>38</v>
      </c>
      <c r="G24" s="37">
        <f>SUM(G15:G23)</f>
        <v>6</v>
      </c>
      <c r="H24" s="10">
        <f>SUM(H15:H23)</f>
        <v>2</v>
      </c>
      <c r="I24" s="29">
        <f>SUM(I15:I23)</f>
        <v>0</v>
      </c>
      <c r="J24" s="35">
        <f>IF((A29=27),"",(SUM(J15:J23)/SUM(J15:L23))*100)</f>
        <v>12.5</v>
      </c>
      <c r="K24" s="35">
        <f>IF((A29=27),"",(SUM(K15:K23)/SUM(J15:L23))*100)</f>
        <v>50</v>
      </c>
      <c r="L24" s="35">
        <f>IF((A29=27),"",(SUM(L15:L23)/SUM(J15:L23))*100)</f>
        <v>37.5</v>
      </c>
      <c r="M24" s="15">
        <f>SUM(M15:M23)</f>
        <v>0</v>
      </c>
      <c r="N24" s="10">
        <f>SUM(N15:N23)</f>
        <v>1</v>
      </c>
      <c r="O24" s="17">
        <f>SUM(O15:O23)</f>
        <v>0</v>
      </c>
      <c r="P24" s="30">
        <f>SUM(P15:P23)</f>
        <v>17</v>
      </c>
      <c r="Q24" s="29">
        <f>SUM(Q15:Q23)</f>
        <v>6</v>
      </c>
      <c r="R24" s="153"/>
      <c r="S24" s="15">
        <f>IF(Q24=0,"",SUM(S15:S23)/Q24)</f>
        <v>0</v>
      </c>
      <c r="T24" s="129"/>
      <c r="U24" s="130"/>
      <c r="V24" s="129">
        <f>SUM(V15:V23)</f>
        <v>12</v>
      </c>
      <c r="W24" s="130">
        <f>ColorFunction($E$30,$E$15:$E$23)</f>
        <v>0</v>
      </c>
      <c r="X24" s="130">
        <f>ColorFunction($E$31,$E$15:$E$23)</f>
        <v>1</v>
      </c>
      <c r="Y24" s="130">
        <f>ColorFunction($E$32,$E$15:$E$23)</f>
        <v>2</v>
      </c>
      <c r="Z24" s="130">
        <f>ColorFunction($E$33,$E$15:$E$23)</f>
        <v>1</v>
      </c>
      <c r="AA24" s="131">
        <f>SUM(AA15:AA23)/(9-Q24)*100</f>
        <v>33.333333333333329</v>
      </c>
      <c r="AB24" s="130">
        <f>COUNTIF(P15:P23,"&gt;2")</f>
        <v>1</v>
      </c>
      <c r="AC24" s="131">
        <f>IF((G24=0),"",SUM(AC15:AC23)/G24*100)</f>
        <v>50</v>
      </c>
    </row>
    <row r="25" spans="1:29" ht="14.25" thickTop="1" thickBot="1">
      <c r="A25" s="6"/>
      <c r="B25" s="9">
        <f>SUM(B24,B14)</f>
        <v>6038</v>
      </c>
      <c r="C25" s="9">
        <f>SUM(C24,C14)</f>
        <v>73</v>
      </c>
      <c r="D25" s="44" t="s">
        <v>7</v>
      </c>
      <c r="E25" s="81">
        <f>IF(E14=0,"0",(E24+E14))</f>
        <v>78</v>
      </c>
      <c r="F25" s="30">
        <f>SUM(F14,F24)</f>
        <v>73</v>
      </c>
      <c r="G25" s="18">
        <f>SUM(G24,G14)</f>
        <v>10</v>
      </c>
      <c r="H25" s="11">
        <f>SUM(H24,H14)</f>
        <v>5</v>
      </c>
      <c r="I25" s="20">
        <f>SUM(I24,I14)</f>
        <v>0</v>
      </c>
      <c r="J25" s="36">
        <f>IF((A28=27),"",(SUM(J14,J24)/2))</f>
        <v>13.392857142857142</v>
      </c>
      <c r="K25" s="23">
        <f>IF((A28=27),"",(SUM(K14,K24)/2))</f>
        <v>67.857142857142861</v>
      </c>
      <c r="L25" s="32">
        <f>IF((A28=27),"",(SUM(L14,L24)/2))</f>
        <v>18.75</v>
      </c>
      <c r="M25" s="33">
        <f>SUM(M24,M14)</f>
        <v>0</v>
      </c>
      <c r="N25" s="11">
        <f>SUM(N24,N14)</f>
        <v>1</v>
      </c>
      <c r="O25" s="21">
        <f>SUM(O24,O14)</f>
        <v>0</v>
      </c>
      <c r="P25" s="92">
        <f>IF(P14+P24=0,"",SUM(P24,P14))</f>
        <v>31</v>
      </c>
      <c r="Q25" s="20">
        <f>IF(Q14+Q24=0,"",SUM(Q24,Q14))</f>
        <v>9</v>
      </c>
      <c r="R25" s="154"/>
      <c r="S25" s="33">
        <f>IF(Q25="","",SUM(S24,S14)/2)</f>
        <v>0</v>
      </c>
      <c r="T25" s="80">
        <f>IF(N25=0,"",(O25)/N25*100)</f>
        <v>0</v>
      </c>
      <c r="U25" s="82">
        <f>IF(Q25="","",(Q25)/18*100)</f>
        <v>50</v>
      </c>
      <c r="V25" s="93">
        <f>IF(Q25="","",(V14+V24)/Q25)</f>
        <v>1.8888888888888888</v>
      </c>
      <c r="W25" s="82">
        <f>SUM(W14,W24)</f>
        <v>0</v>
      </c>
      <c r="X25" s="82">
        <f>IF(X14+X24=0,"",SUM(X14,X24))</f>
        <v>2</v>
      </c>
      <c r="Y25" s="82">
        <f>SUM(Y14,Y24)</f>
        <v>5</v>
      </c>
      <c r="Z25" s="82">
        <f>SUM(Z14,Z24)</f>
        <v>1</v>
      </c>
      <c r="AA25" s="101">
        <f>IF(Q25="","",SUM(AA5:AA13,AA15:AA23)/SUM(18-Q25)*100)</f>
        <v>44.444444444444443</v>
      </c>
      <c r="AB25" s="82">
        <f>SUM(AB14,AB24)</f>
        <v>1</v>
      </c>
      <c r="AC25" s="102">
        <f>SUM(AC24,AC14)/2</f>
        <v>62.5</v>
      </c>
    </row>
    <row r="26" spans="1:29" ht="13.5" thickTop="1"/>
    <row r="27" spans="1:29">
      <c r="E27" s="85" t="s">
        <v>56</v>
      </c>
    </row>
    <row r="28" spans="1:29" ht="15.75" thickBot="1">
      <c r="A28" s="103">
        <f>COUNTBLANK(I5:K13)</f>
        <v>20</v>
      </c>
      <c r="W28" s="155" t="s">
        <v>115</v>
      </c>
    </row>
    <row r="29" spans="1:29" ht="14.25" thickTop="1" thickBot="1">
      <c r="A29" s="103">
        <f>COUNTBLANK(I15:K23)</f>
        <v>22</v>
      </c>
      <c r="E29" t="s">
        <v>54</v>
      </c>
      <c r="S29" s="37" t="s">
        <v>94</v>
      </c>
      <c r="T29" s="14"/>
      <c r="W29" s="156" t="s">
        <v>116</v>
      </c>
      <c r="X29" s="160" t="s">
        <v>123</v>
      </c>
      <c r="Y29" s="156" t="s">
        <v>109</v>
      </c>
    </row>
    <row r="30" spans="1:29" ht="14.25" thickTop="1" thickBot="1">
      <c r="A30" s="103">
        <f>SUM(L5:L23)</f>
        <v>3</v>
      </c>
      <c r="E30" s="123" t="s">
        <v>79</v>
      </c>
      <c r="S30" s="30" t="s">
        <v>95</v>
      </c>
      <c r="T30" s="30">
        <f>SUMIF(C:C,"3",E:E)/COUNTIF(C:C,3)</f>
        <v>3.6666666666666665</v>
      </c>
      <c r="W30" s="156" t="s">
        <v>117</v>
      </c>
      <c r="X30" s="118">
        <f>COUNTIFS(R5:R23,"&gt;=45",R5:R23,"&lt;=70")</f>
        <v>0</v>
      </c>
      <c r="Y30" s="157" t="str">
        <f>IF(X30=0,"",AVERAGEIFS(S5:S23,R5:R23,"&gt;=45",R5:R23,"&lt;=70"))</f>
        <v/>
      </c>
    </row>
    <row r="31" spans="1:29" ht="14.25" thickTop="1" thickBot="1">
      <c r="E31" s="88" t="s">
        <v>51</v>
      </c>
      <c r="S31" s="30" t="s">
        <v>96</v>
      </c>
      <c r="T31" s="30">
        <f>SUMIF(C:C,"4",E:E)/COUNTIF(C:C,4)</f>
        <v>4.1818181818181817</v>
      </c>
      <c r="W31" s="158" t="s">
        <v>118</v>
      </c>
      <c r="X31" s="118">
        <f>COUNTIFS(R5:R23,"&gt;=71",R5:R23,"&lt;=90")</f>
        <v>0</v>
      </c>
      <c r="Y31" s="157" t="str">
        <f>IF(X31=0,"",AVERAGEIFS(S5:S23,R5:R23,"&gt;=71",R5:R23,"&lt;=90"))</f>
        <v/>
      </c>
    </row>
    <row r="32" spans="1:29" ht="14.25" thickTop="1" thickBot="1">
      <c r="E32" s="119" t="s">
        <v>52</v>
      </c>
      <c r="S32" s="30" t="s">
        <v>97</v>
      </c>
      <c r="T32" s="30">
        <f>SUMIF(C:C,"5",E:E)/COUNTIF(C:C,5)</f>
        <v>5.25</v>
      </c>
      <c r="W32" s="158" t="s">
        <v>119</v>
      </c>
      <c r="X32" s="118">
        <f>COUNTIFS(R5:R23,"&gt;=91",R5:R23,"&lt;=115")</f>
        <v>0</v>
      </c>
      <c r="Y32" s="159" t="str">
        <f>IF(X32=0,"",AVERAGEIFS(S5:S23,R5:R23,"&gt;=91",R5:R23,"&lt;=115"))</f>
        <v/>
      </c>
    </row>
    <row r="33" spans="5:26" ht="14.25" thickTop="1" thickBot="1">
      <c r="E33" s="89" t="s">
        <v>55</v>
      </c>
      <c r="F33" s="89"/>
      <c r="G33" s="89"/>
      <c r="W33" s="158" t="s">
        <v>120</v>
      </c>
      <c r="X33" s="118">
        <f>COUNTIFS(R5:R23,"&gt;=116",R5:R23,"&lt;=140")</f>
        <v>0</v>
      </c>
      <c r="Y33" s="157" t="str">
        <f>IF(X33=0,"",AVERAGEIFS(S5:S23,R5:R23,"&gt;=116",R5:R23,"&lt;=140"))</f>
        <v/>
      </c>
    </row>
    <row r="34" spans="5:26" ht="14.25" thickTop="1" thickBot="1">
      <c r="S34" s="30" t="s">
        <v>102</v>
      </c>
      <c r="T34" s="136">
        <f>IF(E25="0","",SUM(E5:E8)-SUM(C5:C8))</f>
        <v>2</v>
      </c>
      <c r="W34" s="158" t="s">
        <v>121</v>
      </c>
      <c r="X34" s="118">
        <f>COUNTIFS(R5:R23,"&gt;=141",R5:R23,"&lt;=161")</f>
        <v>0</v>
      </c>
      <c r="Y34" s="157" t="str">
        <f>IF(X34=0,"",AVERAGEIFS(S5:S23,R5:R23,"&gt;=141",R5:R23,"&lt;=160"))</f>
        <v/>
      </c>
    </row>
    <row r="35" spans="5:26" ht="14.25" thickTop="1" thickBot="1">
      <c r="S35" s="30" t="s">
        <v>103</v>
      </c>
      <c r="T35" s="136">
        <f>IF(E25="0","",SUM(E20:E23)-SUM(C20:C23))</f>
        <v>2</v>
      </c>
      <c r="W35" s="158" t="s">
        <v>122</v>
      </c>
      <c r="X35" s="118">
        <f>COUNTIFS(R5:R23,"&gt;=161",R5:R23,"&lt;=180")</f>
        <v>0</v>
      </c>
      <c r="Y35" s="157" t="str">
        <f>IF(X35=0,"",AVERAGEIFS(S5:S23,R5:R23,"&gt;=161",R5:R23,"&lt;=180"))</f>
        <v/>
      </c>
    </row>
    <row r="36" spans="5:26" ht="13.5" thickTop="1"/>
    <row r="37" spans="5:26" ht="13.5" thickBot="1">
      <c r="W37" s="98" t="s">
        <v>124</v>
      </c>
    </row>
    <row r="38" spans="5:26" ht="14.25" thickTop="1" thickBot="1">
      <c r="W38" s="156" t="s">
        <v>116</v>
      </c>
      <c r="X38" s="160" t="s">
        <v>123</v>
      </c>
      <c r="Y38" s="165" t="s">
        <v>138</v>
      </c>
      <c r="Z38" s="166" t="s">
        <v>135</v>
      </c>
    </row>
    <row r="39" spans="5:26" ht="14.25" thickTop="1" thickBot="1">
      <c r="W39" s="158" t="s">
        <v>139</v>
      </c>
      <c r="X39" s="118">
        <f>COUNTIFS(S5:S23,"&gt;=0,1",S5:S23,"&lt;=0,9")</f>
        <v>0</v>
      </c>
      <c r="Y39" s="86" t="str">
        <f>IF(X39=0,"",COUNTIFS(P5:P23,"=1",S5:S23,"&lt;1"))</f>
        <v/>
      </c>
      <c r="Z39" s="86" t="str">
        <f t="shared" ref="Z39" si="6">IF(X39=0,"",Y39/X39*100)</f>
        <v/>
      </c>
    </row>
    <row r="40" spans="5:26" ht="14.25" thickTop="1" thickBot="1">
      <c r="W40" s="156" t="s">
        <v>125</v>
      </c>
      <c r="X40" s="118">
        <f>COUNTIFS(S5:S23,"&gt;=1",S5:S23,"&lt;=1,5")</f>
        <v>0</v>
      </c>
      <c r="Y40" s="86" t="str">
        <f>IF(X40=0,"",COUNTIFS(P5:P23,"=1",S5:S23,"&gt;=1",S5:S23,"&lt;=1,5"))</f>
        <v/>
      </c>
      <c r="Z40" s="86" t="str">
        <f>IF(X40=0,"",Y40/X40*100)</f>
        <v/>
      </c>
    </row>
    <row r="41" spans="5:26" ht="14.25" thickTop="1" thickBot="1">
      <c r="W41" s="156" t="s">
        <v>126</v>
      </c>
      <c r="X41" s="118">
        <f>COUNTIFS(S5:S23,"&gt;=1,6",S5:S23,"&lt;=3")</f>
        <v>0</v>
      </c>
      <c r="Y41" s="86" t="str">
        <f>IF(X41=0,"",COUNTIFS(P5:P23,"=1",S5:S23,"&gt;=1,6",S5:S23,"&lt;=3"))</f>
        <v/>
      </c>
      <c r="Z41" s="86" t="str">
        <f t="shared" ref="Z41:Z44" si="7">IF(X41=0,"",Y41/X41*100)</f>
        <v/>
      </c>
    </row>
    <row r="42" spans="5:26" ht="14.25" thickTop="1" thickBot="1">
      <c r="W42" s="156" t="s">
        <v>127</v>
      </c>
      <c r="X42" s="118">
        <f>COUNTIFS(S5:S23,"&gt;=3,1",S5:S23,"&lt;=4,5")</f>
        <v>0</v>
      </c>
      <c r="Y42" s="86" t="str">
        <f>IF(X42=0,"",COUNTIFS(P5:P23,"=1",S5:S23,"&gt;=3,1",S5:S23,"&lt;=4,5"))</f>
        <v/>
      </c>
      <c r="Z42" s="86" t="str">
        <f t="shared" si="7"/>
        <v/>
      </c>
    </row>
    <row r="43" spans="5:26" ht="14.25" thickTop="1" thickBot="1">
      <c r="W43" s="156" t="s">
        <v>128</v>
      </c>
      <c r="X43" s="118">
        <f>COUNTIFS(S5:S23,"&gt;=4,6",S5:S23,"&lt;=6")</f>
        <v>0</v>
      </c>
      <c r="Y43" s="86" t="str">
        <f>IF(X43=0,"",COUNTIFS(P5:P23,"=1",S5:S23,"&gt;=4,6",S5:S23,"&lt;=6"))</f>
        <v/>
      </c>
      <c r="Z43" s="86" t="str">
        <f t="shared" si="7"/>
        <v/>
      </c>
    </row>
    <row r="44" spans="5:26" ht="14.25" thickTop="1" thickBot="1">
      <c r="W44" s="158" t="s">
        <v>136</v>
      </c>
      <c r="X44" s="118">
        <f>COUNTIFS(S5:S23,"&gt;6")</f>
        <v>0</v>
      </c>
      <c r="Y44" s="86" t="str">
        <f>IF(X44=0,"",COUNTIFS(P5:P23,"=1",S5:S23,"&gt;6"))</f>
        <v/>
      </c>
      <c r="Z44" s="86" t="str">
        <f t="shared" si="7"/>
        <v/>
      </c>
    </row>
    <row r="45" spans="5:26" ht="13.5" thickTop="1"/>
  </sheetData>
  <phoneticPr fontId="0" type="noConversion"/>
  <pageMargins left="0.75" right="0.75" top="1" bottom="1" header="0.5" footer="0.5"/>
  <headerFooter alignWithMargins="0"/>
</worksheet>
</file>

<file path=xl/worksheets/sheet17.xml><?xml version="1.0" encoding="utf-8"?>
<worksheet xmlns="http://schemas.openxmlformats.org/spreadsheetml/2006/main" xmlns:r="http://schemas.openxmlformats.org/officeDocument/2006/relationships">
  <sheetPr codeName="Sheet14"/>
  <dimension ref="A1:AC45"/>
  <sheetViews>
    <sheetView workbookViewId="0">
      <selection activeCell="AA25" sqref="AA25"/>
    </sheetView>
  </sheetViews>
  <sheetFormatPr defaultRowHeight="12.75"/>
  <cols>
    <col min="1" max="1" width="4.85546875" customWidth="1"/>
    <col min="2" max="2" width="7.140625" customWidth="1"/>
    <col min="3" max="3" width="3.85546875" bestFit="1" customWidth="1"/>
    <col min="4" max="4" width="7.140625" bestFit="1" customWidth="1"/>
    <col min="5" max="5" width="5.85546875" bestFit="1" customWidth="1"/>
    <col min="6" max="6" width="7.28515625" customWidth="1"/>
    <col min="7" max="8" width="6.85546875" customWidth="1"/>
    <col min="9" max="9" width="8" customWidth="1"/>
    <col min="10" max="10" width="8.5703125" customWidth="1"/>
    <col min="12" max="12" width="7.42578125" bestFit="1" customWidth="1"/>
    <col min="13" max="13" width="10.140625" bestFit="1" customWidth="1"/>
    <col min="15" max="15" width="5.5703125" bestFit="1" customWidth="1"/>
    <col min="16" max="16" width="6.85546875" customWidth="1"/>
    <col min="17" max="18" width="6.28515625" customWidth="1"/>
    <col min="19" max="19" width="16.140625" bestFit="1" customWidth="1"/>
    <col min="24" max="24" width="11.7109375" bestFit="1" customWidth="1"/>
    <col min="25" max="25" width="7" bestFit="1" customWidth="1"/>
  </cols>
  <sheetData>
    <row r="1" spans="1:29" ht="18">
      <c r="A1" s="46" t="s">
        <v>2</v>
      </c>
      <c r="B1" s="45"/>
      <c r="C1" s="45"/>
      <c r="D1" s="45"/>
      <c r="E1" s="45"/>
      <c r="F1" s="45"/>
      <c r="J1" s="47" t="str">
        <f>IF(E25="0","0","1")</f>
        <v>1</v>
      </c>
      <c r="L1" s="45" t="s">
        <v>46</v>
      </c>
      <c r="M1" s="148">
        <v>40005</v>
      </c>
      <c r="O1" s="143" t="s">
        <v>75</v>
      </c>
      <c r="Q1" s="149">
        <v>4.5</v>
      </c>
      <c r="R1" s="152"/>
      <c r="T1" s="143" t="s">
        <v>76</v>
      </c>
      <c r="V1" s="149">
        <v>3</v>
      </c>
      <c r="X1" t="s">
        <v>166</v>
      </c>
    </row>
    <row r="2" spans="1:29" ht="13.5" thickBot="1">
      <c r="X2" t="s">
        <v>167</v>
      </c>
    </row>
    <row r="3" spans="1:29" ht="14.25" thickTop="1" thickBot="1">
      <c r="A3" s="12"/>
      <c r="B3" s="13"/>
      <c r="C3" s="13"/>
      <c r="D3" s="13"/>
      <c r="E3" s="13"/>
      <c r="F3" s="116"/>
      <c r="G3" s="12"/>
      <c r="H3" s="16" t="s">
        <v>22</v>
      </c>
      <c r="I3" s="13"/>
      <c r="J3" s="12"/>
      <c r="K3" s="146" t="s">
        <v>17</v>
      </c>
      <c r="L3" s="13"/>
      <c r="M3" s="12"/>
      <c r="N3" s="16" t="s">
        <v>12</v>
      </c>
      <c r="O3" s="29"/>
      <c r="P3" s="14"/>
      <c r="Q3" s="14"/>
      <c r="R3" s="151" t="s">
        <v>112</v>
      </c>
      <c r="S3" s="29"/>
      <c r="T3" s="13"/>
      <c r="U3" s="14"/>
      <c r="V3" s="86"/>
      <c r="W3" s="86"/>
      <c r="X3" s="86"/>
      <c r="Y3" s="86"/>
      <c r="Z3" s="86"/>
      <c r="AA3" s="86"/>
      <c r="AB3" s="86"/>
      <c r="AC3" s="86"/>
    </row>
    <row r="4" spans="1:29" ht="14.25" thickTop="1" thickBot="1">
      <c r="A4" s="15" t="s">
        <v>0</v>
      </c>
      <c r="B4" s="10" t="s">
        <v>1</v>
      </c>
      <c r="C4" s="10" t="s">
        <v>3</v>
      </c>
      <c r="D4" s="17" t="s">
        <v>4</v>
      </c>
      <c r="E4" s="30" t="s">
        <v>8</v>
      </c>
      <c r="F4" s="30" t="s">
        <v>74</v>
      </c>
      <c r="G4" s="37" t="s">
        <v>19</v>
      </c>
      <c r="H4" s="17" t="s">
        <v>20</v>
      </c>
      <c r="I4" s="38" t="s">
        <v>21</v>
      </c>
      <c r="J4" s="18" t="s">
        <v>14</v>
      </c>
      <c r="K4" s="19" t="s">
        <v>15</v>
      </c>
      <c r="L4" s="19" t="s">
        <v>16</v>
      </c>
      <c r="M4" s="18" t="s">
        <v>9</v>
      </c>
      <c r="N4" s="19" t="s">
        <v>10</v>
      </c>
      <c r="O4" s="20" t="s">
        <v>11</v>
      </c>
      <c r="P4" s="29" t="s">
        <v>13</v>
      </c>
      <c r="Q4" s="29" t="s">
        <v>23</v>
      </c>
      <c r="R4" s="29" t="s">
        <v>113</v>
      </c>
      <c r="S4" s="87" t="s">
        <v>114</v>
      </c>
      <c r="T4" s="30" t="s">
        <v>18</v>
      </c>
      <c r="U4" s="29" t="s">
        <v>24</v>
      </c>
      <c r="V4" s="87" t="s">
        <v>49</v>
      </c>
      <c r="W4" s="87" t="s">
        <v>79</v>
      </c>
      <c r="X4" s="87" t="s">
        <v>51</v>
      </c>
      <c r="Y4" s="87" t="s">
        <v>52</v>
      </c>
      <c r="Z4" s="87" t="s">
        <v>53</v>
      </c>
      <c r="AA4" s="87" t="s">
        <v>48</v>
      </c>
      <c r="AB4" s="87" t="s">
        <v>81</v>
      </c>
      <c r="AC4" s="87" t="s">
        <v>57</v>
      </c>
    </row>
    <row r="5" spans="1:29" ht="13.5" thickTop="1">
      <c r="A5" s="24">
        <v>1</v>
      </c>
      <c r="B5" s="3">
        <v>307</v>
      </c>
      <c r="C5" s="3">
        <v>4</v>
      </c>
      <c r="D5" s="39">
        <v>11</v>
      </c>
      <c r="E5" s="48">
        <v>4</v>
      </c>
      <c r="F5" s="90">
        <v>4</v>
      </c>
      <c r="G5" s="48">
        <v>1</v>
      </c>
      <c r="H5" s="49"/>
      <c r="I5" s="50"/>
      <c r="J5" s="51"/>
      <c r="K5" s="52">
        <v>1</v>
      </c>
      <c r="L5" s="53"/>
      <c r="M5" s="54"/>
      <c r="N5" s="52"/>
      <c r="O5" s="53"/>
      <c r="P5" s="90">
        <v>2</v>
      </c>
      <c r="Q5" s="68">
        <v>1</v>
      </c>
      <c r="R5" s="54">
        <v>52</v>
      </c>
      <c r="S5" s="54">
        <v>5</v>
      </c>
      <c r="T5" s="125"/>
      <c r="U5" s="124"/>
      <c r="V5" s="124">
        <f t="shared" ref="V5:V13" si="0">IF(Q5=0,"",P5)</f>
        <v>2</v>
      </c>
      <c r="W5" s="124"/>
      <c r="X5" s="124"/>
      <c r="Y5" s="124"/>
      <c r="Z5" s="124"/>
      <c r="AA5" s="124" t="str">
        <f t="shared" ref="AA5:AA13" si="1">IF(AND(Q5="",P5=1),1,"")</f>
        <v/>
      </c>
      <c r="AB5" s="124"/>
      <c r="AC5" s="125">
        <f t="shared" ref="AC5:AC13" si="2">IF(AND(G5=""),"",SUM(K5))</f>
        <v>1</v>
      </c>
    </row>
    <row r="6" spans="1:29">
      <c r="A6" s="25">
        <v>2</v>
      </c>
      <c r="B6" s="2">
        <v>323</v>
      </c>
      <c r="C6" s="2">
        <v>4</v>
      </c>
      <c r="D6" s="40">
        <v>5</v>
      </c>
      <c r="E6" s="56">
        <v>4</v>
      </c>
      <c r="F6" s="55">
        <v>4</v>
      </c>
      <c r="G6" s="56">
        <v>1</v>
      </c>
      <c r="H6" s="57"/>
      <c r="I6" s="58"/>
      <c r="J6" s="59">
        <v>1</v>
      </c>
      <c r="K6" s="57"/>
      <c r="L6" s="60"/>
      <c r="M6" s="61"/>
      <c r="N6" s="57"/>
      <c r="O6" s="60"/>
      <c r="P6" s="55">
        <v>2</v>
      </c>
      <c r="Q6" s="58">
        <v>1</v>
      </c>
      <c r="R6" s="61">
        <v>80</v>
      </c>
      <c r="S6" s="61">
        <v>2</v>
      </c>
      <c r="T6" s="121"/>
      <c r="U6" s="126"/>
      <c r="V6" s="124">
        <f t="shared" si="0"/>
        <v>2</v>
      </c>
      <c r="W6" s="126"/>
      <c r="X6" s="126"/>
      <c r="Y6" s="126"/>
      <c r="Z6" s="126"/>
      <c r="AA6" s="124" t="str">
        <f t="shared" si="1"/>
        <v/>
      </c>
      <c r="AB6" s="126"/>
      <c r="AC6" s="121">
        <f t="shared" si="2"/>
        <v>0</v>
      </c>
    </row>
    <row r="7" spans="1:29">
      <c r="A7" s="25">
        <v>3</v>
      </c>
      <c r="B7" s="2">
        <v>138</v>
      </c>
      <c r="C7" s="2">
        <v>3</v>
      </c>
      <c r="D7" s="40">
        <v>15</v>
      </c>
      <c r="E7" s="56">
        <v>3</v>
      </c>
      <c r="F7" s="55">
        <v>3</v>
      </c>
      <c r="G7" s="56"/>
      <c r="H7" s="57"/>
      <c r="I7" s="58"/>
      <c r="J7" s="59"/>
      <c r="K7" s="57"/>
      <c r="L7" s="60"/>
      <c r="M7" s="61"/>
      <c r="N7" s="57"/>
      <c r="O7" s="60"/>
      <c r="P7" s="55">
        <v>1</v>
      </c>
      <c r="Q7" s="58"/>
      <c r="R7" s="61"/>
      <c r="S7" s="61"/>
      <c r="T7" s="121"/>
      <c r="U7" s="126"/>
      <c r="V7" s="124" t="str">
        <f t="shared" si="0"/>
        <v/>
      </c>
      <c r="W7" s="126"/>
      <c r="X7" s="126"/>
      <c r="Y7" s="126"/>
      <c r="Z7" s="126"/>
      <c r="AA7" s="124">
        <f t="shared" si="1"/>
        <v>1</v>
      </c>
      <c r="AB7" s="126"/>
      <c r="AC7" s="121" t="str">
        <f t="shared" si="2"/>
        <v/>
      </c>
    </row>
    <row r="8" spans="1:29">
      <c r="A8" s="25">
        <v>4</v>
      </c>
      <c r="B8" s="2">
        <v>310</v>
      </c>
      <c r="C8" s="2">
        <v>4</v>
      </c>
      <c r="D8" s="40">
        <v>13</v>
      </c>
      <c r="E8" s="168">
        <v>5</v>
      </c>
      <c r="F8" s="55">
        <v>5</v>
      </c>
      <c r="G8" s="56"/>
      <c r="H8" s="57"/>
      <c r="I8" s="58">
        <v>1</v>
      </c>
      <c r="J8" s="59"/>
      <c r="K8" s="57">
        <v>1</v>
      </c>
      <c r="L8" s="60"/>
      <c r="M8" s="61"/>
      <c r="N8" s="57"/>
      <c r="O8" s="60"/>
      <c r="P8" s="55">
        <v>2</v>
      </c>
      <c r="Q8" s="58"/>
      <c r="R8" s="61"/>
      <c r="S8" s="61"/>
      <c r="T8" s="121"/>
      <c r="U8" s="126"/>
      <c r="V8" s="124" t="str">
        <f t="shared" si="0"/>
        <v/>
      </c>
      <c r="W8" s="126"/>
      <c r="X8" s="126"/>
      <c r="Y8" s="126"/>
      <c r="Z8" s="126"/>
      <c r="AA8" s="124" t="str">
        <f t="shared" si="1"/>
        <v/>
      </c>
      <c r="AB8" s="126"/>
      <c r="AC8" s="121" t="str">
        <f t="shared" si="2"/>
        <v/>
      </c>
    </row>
    <row r="9" spans="1:29">
      <c r="A9" s="25">
        <v>5</v>
      </c>
      <c r="B9" s="2">
        <v>431</v>
      </c>
      <c r="C9" s="2">
        <v>5</v>
      </c>
      <c r="D9" s="40">
        <v>3</v>
      </c>
      <c r="E9" s="168">
        <v>6</v>
      </c>
      <c r="F9" s="55">
        <v>5</v>
      </c>
      <c r="G9" s="56">
        <v>1</v>
      </c>
      <c r="H9" s="57"/>
      <c r="I9" s="58"/>
      <c r="J9" s="59"/>
      <c r="K9" s="57">
        <v>1</v>
      </c>
      <c r="L9" s="60"/>
      <c r="M9" s="61"/>
      <c r="N9" s="57"/>
      <c r="O9" s="60"/>
      <c r="P9" s="55">
        <v>3</v>
      </c>
      <c r="Q9" s="58">
        <v>1</v>
      </c>
      <c r="R9" s="61"/>
      <c r="S9" s="61"/>
      <c r="T9" s="121"/>
      <c r="U9" s="126"/>
      <c r="V9" s="124">
        <f t="shared" si="0"/>
        <v>3</v>
      </c>
      <c r="W9" s="126"/>
      <c r="X9" s="126"/>
      <c r="Y9" s="126"/>
      <c r="Z9" s="126"/>
      <c r="AA9" s="124" t="str">
        <f t="shared" si="1"/>
        <v/>
      </c>
      <c r="AB9" s="126"/>
      <c r="AC9" s="121">
        <f t="shared" si="2"/>
        <v>1</v>
      </c>
    </row>
    <row r="10" spans="1:29">
      <c r="A10" s="25">
        <v>6</v>
      </c>
      <c r="B10" s="2">
        <v>312</v>
      </c>
      <c r="C10" s="2">
        <v>4</v>
      </c>
      <c r="D10" s="40">
        <v>9</v>
      </c>
      <c r="E10" s="56">
        <v>4</v>
      </c>
      <c r="F10" s="55">
        <v>4</v>
      </c>
      <c r="G10" s="56">
        <v>1</v>
      </c>
      <c r="H10" s="57"/>
      <c r="I10" s="58"/>
      <c r="J10" s="59"/>
      <c r="K10" s="57">
        <v>1</v>
      </c>
      <c r="L10" s="60"/>
      <c r="M10" s="61"/>
      <c r="N10" s="57"/>
      <c r="O10" s="60"/>
      <c r="P10" s="55">
        <v>1</v>
      </c>
      <c r="Q10" s="58"/>
      <c r="R10" s="61"/>
      <c r="S10" s="61"/>
      <c r="T10" s="121"/>
      <c r="U10" s="126"/>
      <c r="V10" s="124" t="str">
        <f t="shared" si="0"/>
        <v/>
      </c>
      <c r="W10" s="126"/>
      <c r="X10" s="126"/>
      <c r="Y10" s="126"/>
      <c r="Z10" s="126"/>
      <c r="AA10" s="124">
        <f t="shared" si="1"/>
        <v>1</v>
      </c>
      <c r="AB10" s="126"/>
      <c r="AC10" s="121">
        <f t="shared" si="2"/>
        <v>1</v>
      </c>
    </row>
    <row r="11" spans="1:29">
      <c r="A11" s="25">
        <v>7</v>
      </c>
      <c r="B11" s="2">
        <v>498</v>
      </c>
      <c r="C11" s="2">
        <v>5</v>
      </c>
      <c r="D11" s="40">
        <v>1</v>
      </c>
      <c r="E11" s="137">
        <v>4</v>
      </c>
      <c r="F11" s="55">
        <v>3</v>
      </c>
      <c r="G11" s="56"/>
      <c r="H11" s="57"/>
      <c r="I11" s="58">
        <v>1</v>
      </c>
      <c r="J11" s="59"/>
      <c r="K11" s="57">
        <v>1</v>
      </c>
      <c r="L11" s="60"/>
      <c r="M11" s="61"/>
      <c r="N11" s="57"/>
      <c r="O11" s="60"/>
      <c r="P11" s="55">
        <v>1</v>
      </c>
      <c r="Q11" s="58">
        <v>1</v>
      </c>
      <c r="R11" s="61">
        <v>0.1</v>
      </c>
      <c r="S11" s="61">
        <v>64</v>
      </c>
      <c r="T11" s="121"/>
      <c r="U11" s="126"/>
      <c r="V11" s="124">
        <f t="shared" si="0"/>
        <v>1</v>
      </c>
      <c r="W11" s="126"/>
      <c r="X11" s="126"/>
      <c r="Y11" s="126"/>
      <c r="Z11" s="126"/>
      <c r="AA11" s="124" t="str">
        <f t="shared" si="1"/>
        <v/>
      </c>
      <c r="AB11" s="126"/>
      <c r="AC11" s="121" t="str">
        <f t="shared" si="2"/>
        <v/>
      </c>
    </row>
    <row r="12" spans="1:29">
      <c r="A12" s="25">
        <v>8</v>
      </c>
      <c r="B12" s="2">
        <v>138</v>
      </c>
      <c r="C12" s="2">
        <v>3</v>
      </c>
      <c r="D12" s="40">
        <v>17</v>
      </c>
      <c r="E12" s="181">
        <v>2</v>
      </c>
      <c r="F12" s="55">
        <v>2</v>
      </c>
      <c r="G12" s="56"/>
      <c r="H12" s="57"/>
      <c r="I12" s="58"/>
      <c r="J12" s="59"/>
      <c r="K12" s="57"/>
      <c r="L12" s="60"/>
      <c r="M12" s="61"/>
      <c r="N12" s="57"/>
      <c r="O12" s="60"/>
      <c r="P12" s="55">
        <v>1</v>
      </c>
      <c r="Q12" s="58">
        <v>1</v>
      </c>
      <c r="R12" s="61">
        <v>5</v>
      </c>
      <c r="S12" s="61">
        <v>139</v>
      </c>
      <c r="T12" s="121"/>
      <c r="U12" s="126"/>
      <c r="V12" s="124">
        <f t="shared" si="0"/>
        <v>1</v>
      </c>
      <c r="W12" s="126"/>
      <c r="X12" s="126"/>
      <c r="Y12" s="126"/>
      <c r="Z12" s="126"/>
      <c r="AA12" s="124" t="str">
        <f t="shared" si="1"/>
        <v/>
      </c>
      <c r="AB12" s="126"/>
      <c r="AC12" s="121" t="str">
        <f t="shared" si="2"/>
        <v/>
      </c>
    </row>
    <row r="13" spans="1:29" ht="13.5" thickBot="1">
      <c r="A13" s="26">
        <v>9</v>
      </c>
      <c r="B13" s="4">
        <v>310</v>
      </c>
      <c r="C13" s="4">
        <v>4</v>
      </c>
      <c r="D13" s="41">
        <v>7</v>
      </c>
      <c r="E13" s="182">
        <v>3</v>
      </c>
      <c r="F13" s="84">
        <v>3</v>
      </c>
      <c r="G13" s="62"/>
      <c r="H13" s="63">
        <v>1</v>
      </c>
      <c r="I13" s="64"/>
      <c r="J13" s="65"/>
      <c r="K13" s="63">
        <v>1</v>
      </c>
      <c r="L13" s="66"/>
      <c r="M13" s="67"/>
      <c r="N13" s="63"/>
      <c r="O13" s="66"/>
      <c r="P13" s="84">
        <v>1</v>
      </c>
      <c r="Q13" s="64">
        <v>1</v>
      </c>
      <c r="R13" s="67">
        <v>0.1</v>
      </c>
      <c r="S13" s="67">
        <v>91</v>
      </c>
      <c r="T13" s="128"/>
      <c r="U13" s="127"/>
      <c r="V13" s="124">
        <f t="shared" si="0"/>
        <v>1</v>
      </c>
      <c r="W13" s="127"/>
      <c r="X13" s="127"/>
      <c r="Y13" s="127"/>
      <c r="Z13" s="127"/>
      <c r="AA13" s="124" t="str">
        <f t="shared" si="1"/>
        <v/>
      </c>
      <c r="AB13" s="127"/>
      <c r="AC13" s="128" t="str">
        <f t="shared" si="2"/>
        <v/>
      </c>
    </row>
    <row r="14" spans="1:29" ht="14.25" thickTop="1" thickBot="1">
      <c r="A14" s="27"/>
      <c r="B14" s="8">
        <f>SUM(B5:B13)</f>
        <v>2767</v>
      </c>
      <c r="C14" s="8">
        <f>SUM(C5:C13)</f>
        <v>36</v>
      </c>
      <c r="D14" s="42" t="s">
        <v>5</v>
      </c>
      <c r="E14" s="30">
        <f>SUM(E5:E13)</f>
        <v>35</v>
      </c>
      <c r="F14" s="30">
        <f>SUM(F5:F13)</f>
        <v>33</v>
      </c>
      <c r="G14" s="37">
        <f>SUM(G5:G13)</f>
        <v>4</v>
      </c>
      <c r="H14" s="10">
        <f>SUM(H5:H13)</f>
        <v>1</v>
      </c>
      <c r="I14" s="29">
        <f>SUM(I5:I13)</f>
        <v>2</v>
      </c>
      <c r="J14" s="35">
        <f>IF((A28=27),"",(SUM(J5:J13)/SUM(J5:L13))*100)</f>
        <v>14.285714285714285</v>
      </c>
      <c r="K14" s="22">
        <f>IF((A28=27),"",(SUM(K5:K13)/SUM(J5:L13))*100)</f>
        <v>85.714285714285708</v>
      </c>
      <c r="L14" s="31">
        <f>IF((A28=27),"",(SUM(L5:L13)/SUM(J5:L13))*100)</f>
        <v>0</v>
      </c>
      <c r="M14" s="15">
        <f>SUM(M5:M13)</f>
        <v>0</v>
      </c>
      <c r="N14" s="10">
        <f>SUM(N5:N13)</f>
        <v>0</v>
      </c>
      <c r="O14" s="17">
        <f>SUM(O5:O13)</f>
        <v>0</v>
      </c>
      <c r="P14" s="30">
        <f>SUM(P5:P13)</f>
        <v>14</v>
      </c>
      <c r="Q14" s="29">
        <f>SUM(Q5:Q13)</f>
        <v>6</v>
      </c>
      <c r="R14" s="153"/>
      <c r="S14" s="15">
        <f>IF(Q14=0,"",SUM(S5:S13)/Q14)</f>
        <v>50.166666666666664</v>
      </c>
      <c r="T14" s="129"/>
      <c r="U14" s="130"/>
      <c r="V14" s="129">
        <f>SUM(V5:V13)</f>
        <v>10</v>
      </c>
      <c r="W14" s="130">
        <f>ColorFunction($E$30,$E$5:$E$13)</f>
        <v>0</v>
      </c>
      <c r="X14" s="130">
        <f>ColorFunction($E$31,$E$5:$E$13)</f>
        <v>3</v>
      </c>
      <c r="Y14" s="130">
        <f>ColorFunction($E$32,$E$5:$E$13)</f>
        <v>2</v>
      </c>
      <c r="Z14" s="130">
        <f>ColorFunction($E$33,$E$5:$E$13)</f>
        <v>0</v>
      </c>
      <c r="AA14" s="131">
        <f>SUM(AA5:AA13)/(9-Q14)*100</f>
        <v>66.666666666666657</v>
      </c>
      <c r="AB14" s="130">
        <f>COUNTIF(P5:P13,"&gt;2")</f>
        <v>1</v>
      </c>
      <c r="AC14" s="129">
        <f>IF((G14=0),"",SUM(AC5:AC13)/G14*100)</f>
        <v>75</v>
      </c>
    </row>
    <row r="15" spans="1:29" ht="13.5" thickTop="1">
      <c r="A15" s="24">
        <v>10</v>
      </c>
      <c r="B15" s="3">
        <v>481</v>
      </c>
      <c r="C15" s="3">
        <v>5</v>
      </c>
      <c r="D15" s="39">
        <v>4</v>
      </c>
      <c r="E15" s="170">
        <v>4</v>
      </c>
      <c r="F15" s="147">
        <v>4</v>
      </c>
      <c r="G15" s="48">
        <v>1</v>
      </c>
      <c r="H15" s="52"/>
      <c r="I15" s="68"/>
      <c r="J15" s="51"/>
      <c r="K15" s="52">
        <v>1</v>
      </c>
      <c r="L15" s="53"/>
      <c r="M15" s="69"/>
      <c r="N15" s="52"/>
      <c r="O15" s="53"/>
      <c r="P15" s="147">
        <v>1</v>
      </c>
      <c r="Q15" s="68">
        <v>1</v>
      </c>
      <c r="R15" s="69">
        <v>2</v>
      </c>
      <c r="S15" s="69">
        <v>35</v>
      </c>
      <c r="T15" s="122"/>
      <c r="U15" s="124"/>
      <c r="V15" s="124">
        <f t="shared" ref="V15:V23" si="3">IF(Q15=0,"",P15)</f>
        <v>1</v>
      </c>
      <c r="W15" s="124"/>
      <c r="X15" s="124"/>
      <c r="Y15" s="124"/>
      <c r="Z15" s="124"/>
      <c r="AA15" s="124" t="str">
        <f t="shared" ref="AA15:AA23" si="4">IF(AND(Q15="",P15=1),1,"")</f>
        <v/>
      </c>
      <c r="AB15" s="124"/>
      <c r="AC15" s="125">
        <f t="shared" ref="AC15:AC23" si="5">IF(AND(G15=""),"",SUM(K15))</f>
        <v>1</v>
      </c>
    </row>
    <row r="16" spans="1:29">
      <c r="A16" s="25">
        <v>11</v>
      </c>
      <c r="B16" s="2">
        <v>319</v>
      </c>
      <c r="C16" s="2">
        <v>4</v>
      </c>
      <c r="D16" s="40">
        <v>16</v>
      </c>
      <c r="E16" s="168">
        <v>5</v>
      </c>
      <c r="F16" s="55">
        <v>5</v>
      </c>
      <c r="G16" s="56"/>
      <c r="H16" s="57">
        <v>1</v>
      </c>
      <c r="I16" s="58"/>
      <c r="J16" s="59"/>
      <c r="K16" s="57"/>
      <c r="L16" s="60">
        <v>1</v>
      </c>
      <c r="M16" s="61"/>
      <c r="N16" s="57"/>
      <c r="O16" s="60"/>
      <c r="P16" s="55">
        <v>2</v>
      </c>
      <c r="Q16" s="58"/>
      <c r="R16" s="61"/>
      <c r="S16" s="61"/>
      <c r="T16" s="121"/>
      <c r="U16" s="126"/>
      <c r="V16" s="124" t="str">
        <f t="shared" si="3"/>
        <v/>
      </c>
      <c r="W16" s="126"/>
      <c r="X16" s="126"/>
      <c r="Y16" s="126"/>
      <c r="Z16" s="126"/>
      <c r="AA16" s="124" t="str">
        <f t="shared" si="4"/>
        <v/>
      </c>
      <c r="AB16" s="126"/>
      <c r="AC16" s="121" t="str">
        <f t="shared" si="5"/>
        <v/>
      </c>
    </row>
    <row r="17" spans="1:29">
      <c r="A17" s="25">
        <v>12</v>
      </c>
      <c r="B17" s="2">
        <v>431</v>
      </c>
      <c r="C17" s="2">
        <v>5</v>
      </c>
      <c r="D17" s="40">
        <v>2</v>
      </c>
      <c r="E17" s="48">
        <v>5</v>
      </c>
      <c r="F17" s="55">
        <v>4</v>
      </c>
      <c r="G17" s="56">
        <v>1</v>
      </c>
      <c r="H17" s="57"/>
      <c r="I17" s="58"/>
      <c r="J17" s="59"/>
      <c r="K17" s="57"/>
      <c r="L17" s="60">
        <v>1</v>
      </c>
      <c r="M17" s="61"/>
      <c r="N17" s="57"/>
      <c r="O17" s="60"/>
      <c r="P17" s="55">
        <v>1</v>
      </c>
      <c r="Q17" s="58"/>
      <c r="R17" s="61"/>
      <c r="S17" s="61"/>
      <c r="T17" s="121"/>
      <c r="U17" s="126"/>
      <c r="V17" s="124" t="str">
        <f t="shared" si="3"/>
        <v/>
      </c>
      <c r="W17" s="126"/>
      <c r="X17" s="126"/>
      <c r="Y17" s="126"/>
      <c r="Z17" s="126"/>
      <c r="AA17" s="124">
        <f t="shared" si="4"/>
        <v>1</v>
      </c>
      <c r="AB17" s="126"/>
      <c r="AC17" s="121">
        <f t="shared" si="5"/>
        <v>0</v>
      </c>
    </row>
    <row r="18" spans="1:29">
      <c r="A18" s="25">
        <v>13</v>
      </c>
      <c r="B18" s="2">
        <v>122</v>
      </c>
      <c r="C18" s="2">
        <v>3</v>
      </c>
      <c r="D18" s="40">
        <v>18</v>
      </c>
      <c r="E18" s="56">
        <v>3</v>
      </c>
      <c r="F18" s="55">
        <v>3</v>
      </c>
      <c r="G18" s="56"/>
      <c r="H18" s="57"/>
      <c r="I18" s="58"/>
      <c r="J18" s="59"/>
      <c r="K18" s="57"/>
      <c r="L18" s="60"/>
      <c r="M18" s="61"/>
      <c r="N18" s="57"/>
      <c r="O18" s="60"/>
      <c r="P18" s="55">
        <v>2</v>
      </c>
      <c r="Q18" s="58">
        <v>1</v>
      </c>
      <c r="R18" s="61">
        <v>7</v>
      </c>
      <c r="S18" s="61">
        <v>122</v>
      </c>
      <c r="T18" s="121"/>
      <c r="U18" s="126"/>
      <c r="V18" s="124">
        <f t="shared" si="3"/>
        <v>2</v>
      </c>
      <c r="W18" s="126"/>
      <c r="X18" s="126"/>
      <c r="Y18" s="126"/>
      <c r="Z18" s="126"/>
      <c r="AA18" s="124" t="str">
        <f t="shared" si="4"/>
        <v/>
      </c>
      <c r="AB18" s="126"/>
      <c r="AC18" s="121" t="str">
        <f t="shared" si="5"/>
        <v/>
      </c>
    </row>
    <row r="19" spans="1:29">
      <c r="A19" s="25">
        <v>14</v>
      </c>
      <c r="B19" s="2">
        <v>379</v>
      </c>
      <c r="C19" s="2">
        <v>4</v>
      </c>
      <c r="D19" s="40">
        <v>6</v>
      </c>
      <c r="E19" s="139">
        <v>6</v>
      </c>
      <c r="F19" s="55">
        <v>6</v>
      </c>
      <c r="G19" s="56">
        <v>1</v>
      </c>
      <c r="H19" s="57"/>
      <c r="I19" s="58"/>
      <c r="J19" s="59"/>
      <c r="K19" s="57"/>
      <c r="L19" s="60">
        <v>1</v>
      </c>
      <c r="M19" s="61"/>
      <c r="N19" s="57"/>
      <c r="O19" s="60"/>
      <c r="P19" s="55">
        <v>3</v>
      </c>
      <c r="Q19" s="58"/>
      <c r="R19" s="61"/>
      <c r="S19" s="61"/>
      <c r="T19" s="121"/>
      <c r="U19" s="126"/>
      <c r="V19" s="124" t="str">
        <f t="shared" si="3"/>
        <v/>
      </c>
      <c r="W19" s="126"/>
      <c r="X19" s="126"/>
      <c r="Y19" s="126"/>
      <c r="Z19" s="126"/>
      <c r="AA19" s="124" t="str">
        <f t="shared" si="4"/>
        <v/>
      </c>
      <c r="AB19" s="126"/>
      <c r="AC19" s="121">
        <f t="shared" si="5"/>
        <v>0</v>
      </c>
    </row>
    <row r="20" spans="1:29">
      <c r="A20" s="25">
        <v>15</v>
      </c>
      <c r="B20" s="2">
        <v>316</v>
      </c>
      <c r="C20" s="2">
        <v>4</v>
      </c>
      <c r="D20" s="40">
        <v>8</v>
      </c>
      <c r="E20" s="56">
        <v>4</v>
      </c>
      <c r="F20" s="55">
        <v>4</v>
      </c>
      <c r="G20" s="56">
        <v>1</v>
      </c>
      <c r="H20" s="57"/>
      <c r="I20" s="58"/>
      <c r="J20" s="59"/>
      <c r="K20" s="57">
        <v>1</v>
      </c>
      <c r="L20" s="60"/>
      <c r="M20" s="61"/>
      <c r="N20" s="57"/>
      <c r="O20" s="60"/>
      <c r="P20" s="55">
        <v>2</v>
      </c>
      <c r="Q20" s="58">
        <v>1</v>
      </c>
      <c r="R20" s="61">
        <v>5</v>
      </c>
      <c r="S20" s="61">
        <v>64</v>
      </c>
      <c r="T20" s="121"/>
      <c r="U20" s="126"/>
      <c r="V20" s="124">
        <f t="shared" si="3"/>
        <v>2</v>
      </c>
      <c r="W20" s="126"/>
      <c r="X20" s="126"/>
      <c r="Y20" s="126"/>
      <c r="Z20" s="126"/>
      <c r="AA20" s="124" t="str">
        <f t="shared" si="4"/>
        <v/>
      </c>
      <c r="AB20" s="126"/>
      <c r="AC20" s="121">
        <f t="shared" si="5"/>
        <v>1</v>
      </c>
    </row>
    <row r="21" spans="1:29">
      <c r="A21" s="25">
        <v>16</v>
      </c>
      <c r="B21" s="2">
        <v>322</v>
      </c>
      <c r="C21" s="2">
        <v>4</v>
      </c>
      <c r="D21" s="40">
        <v>14</v>
      </c>
      <c r="E21" s="137">
        <v>3</v>
      </c>
      <c r="F21" s="55">
        <v>3</v>
      </c>
      <c r="G21" s="56">
        <v>1</v>
      </c>
      <c r="H21" s="57"/>
      <c r="I21" s="58"/>
      <c r="J21" s="59"/>
      <c r="K21" s="57">
        <v>1</v>
      </c>
      <c r="L21" s="60"/>
      <c r="M21" s="61"/>
      <c r="N21" s="57"/>
      <c r="O21" s="60"/>
      <c r="P21" s="55">
        <v>1</v>
      </c>
      <c r="Q21" s="58">
        <v>1</v>
      </c>
      <c r="R21" s="61">
        <v>1</v>
      </c>
      <c r="S21" s="61">
        <v>46</v>
      </c>
      <c r="T21" s="121"/>
      <c r="U21" s="126"/>
      <c r="V21" s="124">
        <f t="shared" si="3"/>
        <v>1</v>
      </c>
      <c r="W21" s="126"/>
      <c r="X21" s="126"/>
      <c r="Y21" s="126"/>
      <c r="Z21" s="126"/>
      <c r="AA21" s="124" t="str">
        <f t="shared" si="4"/>
        <v/>
      </c>
      <c r="AB21" s="126"/>
      <c r="AC21" s="121">
        <f t="shared" si="5"/>
        <v>1</v>
      </c>
    </row>
    <row r="22" spans="1:29">
      <c r="A22" s="25">
        <v>17</v>
      </c>
      <c r="B22" s="2">
        <v>345</v>
      </c>
      <c r="C22" s="2">
        <v>4</v>
      </c>
      <c r="D22" s="40">
        <v>10</v>
      </c>
      <c r="E22" s="56">
        <v>4</v>
      </c>
      <c r="F22" s="55">
        <v>4</v>
      </c>
      <c r="G22" s="56"/>
      <c r="H22" s="57"/>
      <c r="I22" s="58">
        <v>1</v>
      </c>
      <c r="J22" s="59"/>
      <c r="K22" s="57">
        <v>1</v>
      </c>
      <c r="L22" s="60"/>
      <c r="M22" s="61"/>
      <c r="N22" s="57"/>
      <c r="O22" s="60"/>
      <c r="P22" s="55">
        <v>2</v>
      </c>
      <c r="Q22" s="58">
        <v>1</v>
      </c>
      <c r="R22" s="61">
        <v>5</v>
      </c>
      <c r="S22" s="61">
        <v>140</v>
      </c>
      <c r="T22" s="121"/>
      <c r="U22" s="126"/>
      <c r="V22" s="124">
        <f t="shared" si="3"/>
        <v>2</v>
      </c>
      <c r="W22" s="126"/>
      <c r="X22" s="126"/>
      <c r="Y22" s="126"/>
      <c r="Z22" s="126"/>
      <c r="AA22" s="124" t="str">
        <f t="shared" si="4"/>
        <v/>
      </c>
      <c r="AB22" s="126"/>
      <c r="AC22" s="121" t="str">
        <f t="shared" si="5"/>
        <v/>
      </c>
    </row>
    <row r="23" spans="1:29" ht="13.5" thickBot="1">
      <c r="A23" s="28">
        <v>18</v>
      </c>
      <c r="B23" s="5">
        <v>281</v>
      </c>
      <c r="C23" s="5">
        <v>4</v>
      </c>
      <c r="D23" s="43">
        <v>12</v>
      </c>
      <c r="E23" s="56">
        <v>4</v>
      </c>
      <c r="F23" s="70">
        <v>4</v>
      </c>
      <c r="G23" s="71"/>
      <c r="H23" s="72">
        <v>1</v>
      </c>
      <c r="I23" s="73"/>
      <c r="J23" s="74"/>
      <c r="K23" s="72">
        <v>1</v>
      </c>
      <c r="L23" s="75"/>
      <c r="M23" s="76"/>
      <c r="N23" s="72"/>
      <c r="O23" s="75"/>
      <c r="P23" s="70">
        <v>2</v>
      </c>
      <c r="Q23" s="73">
        <v>1</v>
      </c>
      <c r="R23" s="76">
        <v>4</v>
      </c>
      <c r="S23" s="76">
        <v>62</v>
      </c>
      <c r="T23" s="133"/>
      <c r="U23" s="132"/>
      <c r="V23" s="124">
        <f t="shared" si="3"/>
        <v>2</v>
      </c>
      <c r="W23" s="132"/>
      <c r="X23" s="132"/>
      <c r="Y23" s="132"/>
      <c r="Z23" s="132"/>
      <c r="AA23" s="124" t="str">
        <f t="shared" si="4"/>
        <v/>
      </c>
      <c r="AB23" s="132"/>
      <c r="AC23" s="128" t="str">
        <f t="shared" si="5"/>
        <v/>
      </c>
    </row>
    <row r="24" spans="1:29" ht="14.25" thickTop="1" thickBot="1">
      <c r="A24" s="7"/>
      <c r="B24" s="8">
        <f>SUM(B15:B23)</f>
        <v>2996</v>
      </c>
      <c r="C24" s="8">
        <f>SUM(C15:C23)</f>
        <v>37</v>
      </c>
      <c r="D24" s="42" t="s">
        <v>6</v>
      </c>
      <c r="E24" s="30">
        <f>SUM(E15:E23)</f>
        <v>38</v>
      </c>
      <c r="F24" s="30">
        <f>SUM(F15:F23)</f>
        <v>37</v>
      </c>
      <c r="G24" s="37">
        <f>SUM(G15:G23)</f>
        <v>5</v>
      </c>
      <c r="H24" s="10">
        <f>SUM(H15:H23)</f>
        <v>2</v>
      </c>
      <c r="I24" s="29">
        <f>SUM(I15:I23)</f>
        <v>1</v>
      </c>
      <c r="J24" s="35">
        <f>IF((A29=27),"",(SUM(J15:J23)/SUM(J15:L23))*100)</f>
        <v>0</v>
      </c>
      <c r="K24" s="35">
        <f>IF((A29=27),"",(SUM(K15:K23)/SUM(J15:L23))*100)</f>
        <v>62.5</v>
      </c>
      <c r="L24" s="35">
        <f>IF((A29=27),"",(SUM(L15:L23)/SUM(J15:L23))*100)</f>
        <v>37.5</v>
      </c>
      <c r="M24" s="15">
        <f>SUM(M15:M23)</f>
        <v>0</v>
      </c>
      <c r="N24" s="10">
        <f>SUM(N15:N23)</f>
        <v>0</v>
      </c>
      <c r="O24" s="17">
        <f>SUM(O15:O23)</f>
        <v>0</v>
      </c>
      <c r="P24" s="30">
        <f>SUM(P15:P23)</f>
        <v>16</v>
      </c>
      <c r="Q24" s="29">
        <f>SUM(Q15:Q23)</f>
        <v>6</v>
      </c>
      <c r="R24" s="153"/>
      <c r="S24" s="15">
        <f>IF(Q24=0,"",SUM(S15:S23)/Q24)</f>
        <v>78.166666666666671</v>
      </c>
      <c r="T24" s="129"/>
      <c r="U24" s="130"/>
      <c r="V24" s="129">
        <f>SUM(V15:V23)</f>
        <v>10</v>
      </c>
      <c r="W24" s="130">
        <f>ColorFunction($E$30,$E$15:$E$23)</f>
        <v>0</v>
      </c>
      <c r="X24" s="130">
        <f>ColorFunction($E$31,$E$15:$E$23)</f>
        <v>2</v>
      </c>
      <c r="Y24" s="130">
        <f>ColorFunction($E$32,$E$15:$E$23)</f>
        <v>1</v>
      </c>
      <c r="Z24" s="130">
        <f>ColorFunction($E$33,$E$15:$E$23)</f>
        <v>1</v>
      </c>
      <c r="AA24" s="131">
        <f>SUM(AA15:AA23)/(9-Q24)*100</f>
        <v>33.333333333333329</v>
      </c>
      <c r="AB24" s="130">
        <f>COUNTIF(P15:P23,"&gt;2")</f>
        <v>1</v>
      </c>
      <c r="AC24" s="131">
        <f>IF((G24=0),"",SUM(AC15:AC23)/G24*100)</f>
        <v>60</v>
      </c>
    </row>
    <row r="25" spans="1:29" ht="14.25" thickTop="1" thickBot="1">
      <c r="A25" s="6"/>
      <c r="B25" s="9">
        <f>SUM(B24,B14)</f>
        <v>5763</v>
      </c>
      <c r="C25" s="9">
        <f>SUM(C24,C14)</f>
        <v>73</v>
      </c>
      <c r="D25" s="44" t="s">
        <v>7</v>
      </c>
      <c r="E25" s="81">
        <f>IF(E14=0,"0",(E24+E14))</f>
        <v>73</v>
      </c>
      <c r="F25" s="30">
        <f>SUM(F14,F24)</f>
        <v>70</v>
      </c>
      <c r="G25" s="18">
        <f>SUM(G24,G14)</f>
        <v>9</v>
      </c>
      <c r="H25" s="11">
        <f>SUM(H24,H14)</f>
        <v>3</v>
      </c>
      <c r="I25" s="20">
        <f>SUM(I24,I14)</f>
        <v>3</v>
      </c>
      <c r="J25" s="36">
        <f>IF((A28=27),"",(SUM(J14,J24)/2))</f>
        <v>7.1428571428571423</v>
      </c>
      <c r="K25" s="23">
        <f>IF((A28=27),"",(SUM(K14,K24)/2))</f>
        <v>74.107142857142861</v>
      </c>
      <c r="L25" s="32">
        <f>IF((A28=27),"",(SUM(L14,L24)/2))</f>
        <v>18.75</v>
      </c>
      <c r="M25" s="33">
        <f>SUM(M24,M14)</f>
        <v>0</v>
      </c>
      <c r="N25" s="11">
        <f>SUM(N24,N14)</f>
        <v>0</v>
      </c>
      <c r="O25" s="21">
        <f>SUM(O24,O14)</f>
        <v>0</v>
      </c>
      <c r="P25" s="92">
        <f>IF(P14+P24=0,"",SUM(P24,P14))</f>
        <v>30</v>
      </c>
      <c r="Q25" s="20">
        <f>IF(Q14+Q24=0,"",SUM(Q24,Q14))</f>
        <v>12</v>
      </c>
      <c r="R25" s="154"/>
      <c r="S25" s="33">
        <f>IF(Q25="","",SUM(S24,S14)/2)</f>
        <v>64.166666666666671</v>
      </c>
      <c r="T25" s="80" t="str">
        <f>IF(N25=0,"",(O25)/N25*100)</f>
        <v/>
      </c>
      <c r="U25" s="82">
        <f>IF(Q25="","",(Q25)/18*100)</f>
        <v>66.666666666666657</v>
      </c>
      <c r="V25" s="93">
        <f>IF(Q25="","",(V14+V24)/Q25)</f>
        <v>1.6666666666666667</v>
      </c>
      <c r="W25" s="82">
        <f>SUM(W14,W24)</f>
        <v>0</v>
      </c>
      <c r="X25" s="82">
        <f>IF(X14+X24=0,"",SUM(X14,X24))</f>
        <v>5</v>
      </c>
      <c r="Y25" s="82">
        <f>SUM(Y14,Y24)</f>
        <v>3</v>
      </c>
      <c r="Z25" s="82">
        <f>SUM(Z14,Z24)</f>
        <v>1</v>
      </c>
      <c r="AA25" s="101">
        <f>IF(Q25="","",SUM(AA5:AA13,AA15:AA23)/SUM(18-Q25)*100)</f>
        <v>50</v>
      </c>
      <c r="AB25" s="82">
        <f>SUM(AB14,AB24)</f>
        <v>2</v>
      </c>
      <c r="AC25" s="102">
        <f>SUM(AC24,AC14)/2</f>
        <v>67.5</v>
      </c>
    </row>
    <row r="26" spans="1:29" ht="13.5" thickTop="1"/>
    <row r="27" spans="1:29">
      <c r="E27" s="85" t="s">
        <v>56</v>
      </c>
    </row>
    <row r="28" spans="1:29" ht="15.75" thickBot="1">
      <c r="A28" s="103">
        <f>COUNTBLANK(I5:K13)</f>
        <v>18</v>
      </c>
      <c r="W28" s="155" t="s">
        <v>115</v>
      </c>
    </row>
    <row r="29" spans="1:29" ht="14.25" thickTop="1" thickBot="1">
      <c r="A29" s="103">
        <f>COUNTBLANK(I15:K23)</f>
        <v>21</v>
      </c>
      <c r="E29" t="s">
        <v>54</v>
      </c>
      <c r="S29" s="37" t="s">
        <v>94</v>
      </c>
      <c r="T29" s="14"/>
      <c r="W29" s="156" t="s">
        <v>116</v>
      </c>
      <c r="X29" s="160" t="s">
        <v>123</v>
      </c>
      <c r="Y29" s="156" t="s">
        <v>109</v>
      </c>
    </row>
    <row r="30" spans="1:29" ht="14.25" thickTop="1" thickBot="1">
      <c r="A30" s="103">
        <f>SUM(L5:L23)</f>
        <v>3</v>
      </c>
      <c r="E30" s="123" t="s">
        <v>79</v>
      </c>
      <c r="S30" s="30" t="s">
        <v>95</v>
      </c>
      <c r="T30" s="30">
        <f>SUMIF(C:C,"3",E:E)/COUNTIF(C:C,3)</f>
        <v>2.6666666666666665</v>
      </c>
      <c r="W30" s="156" t="s">
        <v>117</v>
      </c>
      <c r="X30" s="118">
        <f>COUNTIFS(R5:R23,"&gt;=45",R5:R23,"&lt;=70")</f>
        <v>1</v>
      </c>
      <c r="Y30" s="157">
        <f>IF(X30=0,"",AVERAGEIFS(S5:S23,R5:R23,"&gt;=45",R5:R23,"&lt;=70"))</f>
        <v>5</v>
      </c>
    </row>
    <row r="31" spans="1:29" ht="14.25" thickTop="1" thickBot="1">
      <c r="E31" s="88" t="s">
        <v>51</v>
      </c>
      <c r="S31" s="30" t="s">
        <v>96</v>
      </c>
      <c r="T31" s="30">
        <f>SUMIF(C:C,"4",E:E)/COUNTIF(C:C,4)</f>
        <v>4.1818181818181817</v>
      </c>
      <c r="W31" s="158" t="s">
        <v>118</v>
      </c>
      <c r="X31" s="118">
        <f>COUNTIFS(R5:R23,"&gt;=71",R5:R23,"&lt;=90")</f>
        <v>1</v>
      </c>
      <c r="Y31" s="157">
        <f>IF(X31=0,"",AVERAGEIFS(S5:S23,R5:R23,"&gt;=71",R5:R23,"&lt;=90"))</f>
        <v>2</v>
      </c>
    </row>
    <row r="32" spans="1:29" ht="14.25" thickTop="1" thickBot="1">
      <c r="E32" s="119" t="s">
        <v>52</v>
      </c>
      <c r="S32" s="30" t="s">
        <v>97</v>
      </c>
      <c r="T32" s="30">
        <f>SUMIF(C:C,"5",E:E)/COUNTIF(C:C,5)</f>
        <v>4.75</v>
      </c>
      <c r="W32" s="158" t="s">
        <v>119</v>
      </c>
      <c r="X32" s="118">
        <f>COUNTIFS(R5:R23,"&gt;=91",R5:R23,"&lt;=115")</f>
        <v>0</v>
      </c>
      <c r="Y32" s="159" t="str">
        <f>IF(X32=0,"",AVERAGEIFS(S5:S23,R5:R23,"&gt;=91",R5:R23,"&lt;=115"))</f>
        <v/>
      </c>
    </row>
    <row r="33" spans="5:26" ht="14.25" thickTop="1" thickBot="1">
      <c r="E33" s="89" t="s">
        <v>55</v>
      </c>
      <c r="F33" s="89"/>
      <c r="G33" s="89"/>
      <c r="W33" s="158" t="s">
        <v>120</v>
      </c>
      <c r="X33" s="118">
        <f>COUNTIFS(R5:R23,"&gt;=116",R5:R23,"&lt;=140")</f>
        <v>0</v>
      </c>
      <c r="Y33" s="157" t="str">
        <f>IF(X33=0,"",AVERAGEIFS(S5:S23,R5:R23,"&gt;=116",R5:R23,"&lt;=140"))</f>
        <v/>
      </c>
    </row>
    <row r="34" spans="5:26" ht="14.25" thickTop="1" thickBot="1">
      <c r="S34" s="30" t="s">
        <v>102</v>
      </c>
      <c r="T34" s="136">
        <f>IF(E25="0","",SUM(E5:E8)-SUM(C5:C8))</f>
        <v>1</v>
      </c>
      <c r="W34" s="158" t="s">
        <v>121</v>
      </c>
      <c r="X34" s="118">
        <f>COUNTIFS(R5:R23,"&gt;=141",R5:R23,"&lt;=161")</f>
        <v>0</v>
      </c>
      <c r="Y34" s="157" t="str">
        <f>IF(X34=0,"",AVERAGEIFS(S5:S23,R5:R23,"&gt;=141",R5:R23,"&lt;=160"))</f>
        <v/>
      </c>
    </row>
    <row r="35" spans="5:26" ht="14.25" thickTop="1" thickBot="1">
      <c r="S35" s="30" t="s">
        <v>103</v>
      </c>
      <c r="T35" s="136">
        <f>IF(E25="0","",SUM(E20:E23)-SUM(C20:C23))</f>
        <v>-1</v>
      </c>
      <c r="W35" s="158" t="s">
        <v>122</v>
      </c>
      <c r="X35" s="118">
        <f>COUNTIFS(R5:R23,"&gt;=161",R5:R23,"&lt;=180")</f>
        <v>0</v>
      </c>
      <c r="Y35" s="157" t="str">
        <f>IF(X35=0,"",AVERAGEIFS(S5:S23,R5:R23,"&gt;=161",R5:R23,"&lt;=180"))</f>
        <v/>
      </c>
    </row>
    <row r="36" spans="5:26" ht="13.5" thickTop="1"/>
    <row r="37" spans="5:26" ht="13.5" thickBot="1">
      <c r="W37" s="98" t="s">
        <v>124</v>
      </c>
    </row>
    <row r="38" spans="5:26" ht="14.25" thickTop="1" thickBot="1">
      <c r="W38" s="156" t="s">
        <v>116</v>
      </c>
      <c r="X38" s="160" t="s">
        <v>123</v>
      </c>
      <c r="Y38" s="165" t="s">
        <v>138</v>
      </c>
      <c r="Z38" s="166" t="s">
        <v>135</v>
      </c>
    </row>
    <row r="39" spans="5:26" ht="14.25" thickTop="1" thickBot="1">
      <c r="W39" s="158" t="s">
        <v>139</v>
      </c>
      <c r="X39" s="118">
        <f>COUNTIFS(S5:S23,"&gt;=0,1",S5:S23,"&lt;=0,9")</f>
        <v>0</v>
      </c>
      <c r="Y39" s="86" t="str">
        <f>IF(X39=0,"",COUNTIFS(P5:P23,"=1",S5:S23,"&lt;1"))</f>
        <v/>
      </c>
      <c r="Z39" s="86" t="str">
        <f t="shared" ref="Z39" si="6">IF(X39=0,"",Y39/X39*100)</f>
        <v/>
      </c>
    </row>
    <row r="40" spans="5:26" ht="14.25" thickTop="1" thickBot="1">
      <c r="W40" s="156" t="s">
        <v>125</v>
      </c>
      <c r="X40" s="118">
        <f>COUNTIFS(S5:S23,"&gt;=1",S5:S23,"&lt;=1,5")</f>
        <v>0</v>
      </c>
      <c r="Y40" s="86" t="str">
        <f>IF(X40=0,"",COUNTIFS(P5:P23,"=1",S5:S23,"&gt;=1",S5:S23,"&lt;=1,5"))</f>
        <v/>
      </c>
      <c r="Z40" s="86" t="str">
        <f>IF(X40=0,"",Y40/X40*100)</f>
        <v/>
      </c>
    </row>
    <row r="41" spans="5:26" ht="14.25" thickTop="1" thickBot="1">
      <c r="W41" s="156" t="s">
        <v>126</v>
      </c>
      <c r="X41" s="118">
        <f>COUNTIFS(S5:S23,"&gt;=1,6",S5:S23,"&lt;=3")</f>
        <v>1</v>
      </c>
      <c r="Y41" s="86">
        <f>IF(X41=0,"",COUNTIFS(P5:P23,"=1",S5:S23,"&gt;=1,6",S5:S23,"&lt;=3"))</f>
        <v>0</v>
      </c>
      <c r="Z41" s="86">
        <f t="shared" ref="Z41:Z44" si="7">IF(X41=0,"",Y41/X41*100)</f>
        <v>0</v>
      </c>
    </row>
    <row r="42" spans="5:26" ht="14.25" thickTop="1" thickBot="1">
      <c r="W42" s="156" t="s">
        <v>127</v>
      </c>
      <c r="X42" s="118">
        <f>COUNTIFS(S5:S23,"&gt;=3,1",S5:S23,"&lt;=4,5")</f>
        <v>0</v>
      </c>
      <c r="Y42" s="86" t="str">
        <f>IF(X42=0,"",COUNTIFS(P5:P23,"=1",S5:S23,"&gt;=3,1",S5:S23,"&lt;=4,5"))</f>
        <v/>
      </c>
      <c r="Z42" s="86" t="str">
        <f t="shared" si="7"/>
        <v/>
      </c>
    </row>
    <row r="43" spans="5:26" ht="14.25" thickTop="1" thickBot="1">
      <c r="W43" s="156" t="s">
        <v>128</v>
      </c>
      <c r="X43" s="118">
        <f>COUNTIFS(S5:S23,"&gt;=4,6",S5:S23,"&lt;=6")</f>
        <v>1</v>
      </c>
      <c r="Y43" s="86">
        <f>IF(X43=0,"",COUNTIFS(P5:P23,"=1",S5:S23,"&gt;=4,6",S5:S23,"&lt;=6"))</f>
        <v>0</v>
      </c>
      <c r="Z43" s="86">
        <f t="shared" si="7"/>
        <v>0</v>
      </c>
    </row>
    <row r="44" spans="5:26" ht="14.25" thickTop="1" thickBot="1">
      <c r="W44" s="158" t="s">
        <v>136</v>
      </c>
      <c r="X44" s="118">
        <f>COUNTIFS(S5:S23,"&gt;6")</f>
        <v>10</v>
      </c>
      <c r="Y44" s="86">
        <f>IF(X44=0,"",COUNTIFS(P5:P23,"=1",S5:S23,"&gt;6"))</f>
        <v>5</v>
      </c>
      <c r="Z44" s="86">
        <f t="shared" si="7"/>
        <v>50</v>
      </c>
    </row>
    <row r="45" spans="5:26" ht="13.5" thickTop="1"/>
  </sheetData>
  <phoneticPr fontId="0" type="noConversion"/>
  <pageMargins left="0.75" right="0.75" top="1" bottom="1" header="0.5" footer="0.5"/>
  <headerFooter alignWithMargins="0"/>
</worksheet>
</file>

<file path=xl/worksheets/sheet18.xml><?xml version="1.0" encoding="utf-8"?>
<worksheet xmlns="http://schemas.openxmlformats.org/spreadsheetml/2006/main" xmlns:r="http://schemas.openxmlformats.org/officeDocument/2006/relationships">
  <sheetPr codeName="Sheet15"/>
  <dimension ref="A1:AC45"/>
  <sheetViews>
    <sheetView topLeftCell="D1" workbookViewId="0">
      <selection activeCell="AA25" sqref="AA25"/>
    </sheetView>
  </sheetViews>
  <sheetFormatPr defaultRowHeight="12.75"/>
  <cols>
    <col min="1" max="1" width="4.85546875" customWidth="1"/>
    <col min="2" max="2" width="7.140625" customWidth="1"/>
    <col min="3" max="3" width="3.85546875" bestFit="1" customWidth="1"/>
    <col min="4" max="4" width="7.140625" bestFit="1" customWidth="1"/>
    <col min="5" max="5" width="5.85546875" bestFit="1" customWidth="1"/>
    <col min="6" max="6" width="7.28515625" customWidth="1"/>
    <col min="7" max="8" width="6.85546875" customWidth="1"/>
    <col min="9" max="9" width="8" customWidth="1"/>
    <col min="10" max="10" width="8.5703125" customWidth="1"/>
    <col min="12" max="12" width="7.42578125" bestFit="1" customWidth="1"/>
    <col min="13" max="13" width="10.140625" bestFit="1" customWidth="1"/>
    <col min="15" max="15" width="5.5703125" bestFit="1" customWidth="1"/>
    <col min="16" max="16" width="6.85546875" customWidth="1"/>
    <col min="17" max="18" width="6.28515625" customWidth="1"/>
    <col min="19" max="19" width="16.140625" bestFit="1" customWidth="1"/>
    <col min="24" max="24" width="11.7109375" bestFit="1" customWidth="1"/>
    <col min="25" max="25" width="7" bestFit="1" customWidth="1"/>
  </cols>
  <sheetData>
    <row r="1" spans="1:29" ht="18">
      <c r="A1" s="46" t="s">
        <v>2</v>
      </c>
      <c r="B1" s="45"/>
      <c r="C1" s="45"/>
      <c r="D1" s="45"/>
      <c r="E1" s="45"/>
      <c r="F1" s="45"/>
      <c r="J1" s="47" t="str">
        <f>IF(E25="0","0","1")</f>
        <v>1</v>
      </c>
      <c r="L1" s="45" t="s">
        <v>46</v>
      </c>
      <c r="M1" s="100">
        <v>40008</v>
      </c>
      <c r="O1" s="85" t="s">
        <v>75</v>
      </c>
      <c r="Q1" s="117">
        <v>4.5</v>
      </c>
      <c r="R1" s="152"/>
      <c r="T1" s="85" t="s">
        <v>76</v>
      </c>
      <c r="V1" s="117">
        <v>3</v>
      </c>
      <c r="X1" t="s">
        <v>168</v>
      </c>
    </row>
    <row r="2" spans="1:29" ht="13.5" thickBot="1">
      <c r="X2" t="s">
        <v>169</v>
      </c>
    </row>
    <row r="3" spans="1:29" ht="14.25" thickTop="1" thickBot="1">
      <c r="A3" s="12"/>
      <c r="B3" s="13"/>
      <c r="C3" s="13"/>
      <c r="D3" s="13"/>
      <c r="E3" s="13"/>
      <c r="F3" s="116"/>
      <c r="G3" s="12"/>
      <c r="H3" s="16" t="s">
        <v>22</v>
      </c>
      <c r="I3" s="13"/>
      <c r="J3" s="12"/>
      <c r="K3" s="146" t="s">
        <v>17</v>
      </c>
      <c r="L3" s="13"/>
      <c r="M3" s="12"/>
      <c r="N3" s="16" t="s">
        <v>12</v>
      </c>
      <c r="O3" s="29"/>
      <c r="P3" s="14"/>
      <c r="Q3" s="14"/>
      <c r="R3" s="151" t="s">
        <v>112</v>
      </c>
      <c r="S3" s="29"/>
      <c r="T3" s="13"/>
      <c r="U3" s="14"/>
      <c r="V3" s="86"/>
      <c r="W3" s="86"/>
      <c r="X3" s="86"/>
      <c r="Y3" s="86"/>
      <c r="Z3" s="86"/>
      <c r="AA3" s="86"/>
      <c r="AB3" s="86"/>
      <c r="AC3" s="86"/>
    </row>
    <row r="4" spans="1:29" ht="14.25" thickTop="1" thickBot="1">
      <c r="A4" s="15" t="s">
        <v>0</v>
      </c>
      <c r="B4" s="10" t="s">
        <v>1</v>
      </c>
      <c r="C4" s="10" t="s">
        <v>3</v>
      </c>
      <c r="D4" s="17" t="s">
        <v>4</v>
      </c>
      <c r="E4" s="30" t="s">
        <v>8</v>
      </c>
      <c r="F4" s="30" t="s">
        <v>74</v>
      </c>
      <c r="G4" s="37" t="s">
        <v>19</v>
      </c>
      <c r="H4" s="17" t="s">
        <v>20</v>
      </c>
      <c r="I4" s="38" t="s">
        <v>21</v>
      </c>
      <c r="J4" s="18" t="s">
        <v>14</v>
      </c>
      <c r="K4" s="19" t="s">
        <v>15</v>
      </c>
      <c r="L4" s="19" t="s">
        <v>16</v>
      </c>
      <c r="M4" s="18" t="s">
        <v>9</v>
      </c>
      <c r="N4" s="19" t="s">
        <v>10</v>
      </c>
      <c r="O4" s="20" t="s">
        <v>11</v>
      </c>
      <c r="P4" s="29" t="s">
        <v>13</v>
      </c>
      <c r="Q4" s="29" t="s">
        <v>23</v>
      </c>
      <c r="R4" s="29" t="s">
        <v>113</v>
      </c>
      <c r="S4" s="87" t="s">
        <v>114</v>
      </c>
      <c r="T4" s="30" t="s">
        <v>18</v>
      </c>
      <c r="U4" s="29" t="s">
        <v>24</v>
      </c>
      <c r="V4" s="87" t="s">
        <v>49</v>
      </c>
      <c r="W4" s="87" t="s">
        <v>79</v>
      </c>
      <c r="X4" s="87" t="s">
        <v>51</v>
      </c>
      <c r="Y4" s="87" t="s">
        <v>52</v>
      </c>
      <c r="Z4" s="87" t="s">
        <v>53</v>
      </c>
      <c r="AA4" s="87" t="s">
        <v>48</v>
      </c>
      <c r="AB4" s="87" t="s">
        <v>81</v>
      </c>
      <c r="AC4" s="87" t="s">
        <v>57</v>
      </c>
    </row>
    <row r="5" spans="1:29" ht="13.5" thickTop="1">
      <c r="A5" s="24">
        <v>1</v>
      </c>
      <c r="B5" s="3">
        <v>307</v>
      </c>
      <c r="C5" s="3">
        <v>4</v>
      </c>
      <c r="D5" s="39">
        <v>11</v>
      </c>
      <c r="E5" s="170">
        <v>3</v>
      </c>
      <c r="F5" s="90">
        <v>3</v>
      </c>
      <c r="G5" s="48">
        <v>1</v>
      </c>
      <c r="H5" s="49"/>
      <c r="I5" s="50"/>
      <c r="J5" s="51"/>
      <c r="K5" s="52">
        <v>1</v>
      </c>
      <c r="L5" s="53"/>
      <c r="M5" s="54"/>
      <c r="N5" s="52"/>
      <c r="O5" s="53"/>
      <c r="P5" s="90">
        <v>1</v>
      </c>
      <c r="Q5" s="90">
        <v>1</v>
      </c>
      <c r="R5" s="54">
        <v>65</v>
      </c>
      <c r="S5" s="54">
        <v>1.5</v>
      </c>
      <c r="T5" s="125"/>
      <c r="U5" s="124"/>
      <c r="V5" s="124">
        <f t="shared" ref="V5:V13" si="0">IF(Q5=0,"",P5)</f>
        <v>1</v>
      </c>
      <c r="W5" s="124"/>
      <c r="X5" s="124"/>
      <c r="Y5" s="124"/>
      <c r="Z5" s="124"/>
      <c r="AA5" s="124" t="str">
        <f t="shared" ref="AA5:AA13" si="1">IF(AND(Q5="",P5=1),1,"")</f>
        <v/>
      </c>
      <c r="AB5" s="124"/>
      <c r="AC5" s="125">
        <f t="shared" ref="AC5:AC13" si="2">IF(AND(G5=""),"",SUM(K5))</f>
        <v>1</v>
      </c>
    </row>
    <row r="6" spans="1:29">
      <c r="A6" s="25">
        <v>2</v>
      </c>
      <c r="B6" s="2">
        <v>323</v>
      </c>
      <c r="C6" s="2">
        <v>4</v>
      </c>
      <c r="D6" s="40">
        <v>5</v>
      </c>
      <c r="E6" s="137">
        <v>3</v>
      </c>
      <c r="F6" s="55">
        <v>3</v>
      </c>
      <c r="G6" s="56">
        <v>1</v>
      </c>
      <c r="H6" s="57"/>
      <c r="I6" s="58"/>
      <c r="J6" s="59"/>
      <c r="K6" s="57">
        <v>1</v>
      </c>
      <c r="L6" s="60"/>
      <c r="M6" s="61"/>
      <c r="N6" s="57"/>
      <c r="O6" s="60"/>
      <c r="P6" s="55">
        <v>1</v>
      </c>
      <c r="Q6" s="55">
        <v>1</v>
      </c>
      <c r="R6" s="61">
        <v>80</v>
      </c>
      <c r="S6" s="61">
        <v>3</v>
      </c>
      <c r="T6" s="121"/>
      <c r="U6" s="126"/>
      <c r="V6" s="124">
        <f t="shared" si="0"/>
        <v>1</v>
      </c>
      <c r="W6" s="126"/>
      <c r="X6" s="126"/>
      <c r="Y6" s="126"/>
      <c r="Z6" s="126"/>
      <c r="AA6" s="124" t="str">
        <f t="shared" si="1"/>
        <v/>
      </c>
      <c r="AB6" s="126"/>
      <c r="AC6" s="121">
        <f t="shared" si="2"/>
        <v>1</v>
      </c>
    </row>
    <row r="7" spans="1:29">
      <c r="A7" s="25">
        <v>3</v>
      </c>
      <c r="B7" s="2">
        <v>138</v>
      </c>
      <c r="C7" s="2">
        <v>3</v>
      </c>
      <c r="D7" s="40">
        <v>15</v>
      </c>
      <c r="E7" s="56">
        <v>3</v>
      </c>
      <c r="F7" s="55">
        <v>3</v>
      </c>
      <c r="G7" s="56"/>
      <c r="H7" s="57"/>
      <c r="I7" s="58"/>
      <c r="J7" s="59"/>
      <c r="K7" s="57"/>
      <c r="L7" s="60"/>
      <c r="M7" s="61"/>
      <c r="N7" s="57"/>
      <c r="O7" s="60"/>
      <c r="P7" s="55">
        <v>2</v>
      </c>
      <c r="Q7" s="55">
        <v>1</v>
      </c>
      <c r="R7" s="61">
        <v>143</v>
      </c>
      <c r="S7" s="61">
        <v>6</v>
      </c>
      <c r="T7" s="121"/>
      <c r="U7" s="126"/>
      <c r="V7" s="124">
        <f t="shared" si="0"/>
        <v>2</v>
      </c>
      <c r="W7" s="126"/>
      <c r="X7" s="126"/>
      <c r="Y7" s="126"/>
      <c r="Z7" s="126"/>
      <c r="AA7" s="124" t="str">
        <f t="shared" si="1"/>
        <v/>
      </c>
      <c r="AB7" s="126"/>
      <c r="AC7" s="121" t="str">
        <f t="shared" si="2"/>
        <v/>
      </c>
    </row>
    <row r="8" spans="1:29">
      <c r="A8" s="25">
        <v>4</v>
      </c>
      <c r="B8" s="2">
        <v>310</v>
      </c>
      <c r="C8" s="2">
        <v>4</v>
      </c>
      <c r="D8" s="40">
        <v>13</v>
      </c>
      <c r="E8" s="56">
        <v>4</v>
      </c>
      <c r="F8" s="55">
        <v>4</v>
      </c>
      <c r="G8" s="56"/>
      <c r="H8" s="57"/>
      <c r="I8" s="58">
        <v>1</v>
      </c>
      <c r="J8" s="59"/>
      <c r="K8" s="57"/>
      <c r="L8" s="60">
        <v>1</v>
      </c>
      <c r="M8" s="61"/>
      <c r="N8" s="57"/>
      <c r="O8" s="60"/>
      <c r="P8" s="55">
        <v>1</v>
      </c>
      <c r="Q8" s="55"/>
      <c r="R8" s="61"/>
      <c r="S8" s="61"/>
      <c r="T8" s="121"/>
      <c r="U8" s="126"/>
      <c r="V8" s="124" t="str">
        <f t="shared" si="0"/>
        <v/>
      </c>
      <c r="W8" s="126"/>
      <c r="X8" s="126"/>
      <c r="Y8" s="126"/>
      <c r="Z8" s="126"/>
      <c r="AA8" s="124">
        <f t="shared" si="1"/>
        <v>1</v>
      </c>
      <c r="AB8" s="126"/>
      <c r="AC8" s="121" t="str">
        <f t="shared" si="2"/>
        <v/>
      </c>
    </row>
    <row r="9" spans="1:29">
      <c r="A9" s="25">
        <v>5</v>
      </c>
      <c r="B9" s="2">
        <v>431</v>
      </c>
      <c r="C9" s="2">
        <v>5</v>
      </c>
      <c r="D9" s="40">
        <v>3</v>
      </c>
      <c r="E9" s="56">
        <v>5</v>
      </c>
      <c r="F9" s="55">
        <v>4</v>
      </c>
      <c r="G9" s="56">
        <v>1</v>
      </c>
      <c r="H9" s="57"/>
      <c r="I9" s="58"/>
      <c r="J9" s="59"/>
      <c r="K9" s="57"/>
      <c r="L9" s="60">
        <v>1</v>
      </c>
      <c r="M9" s="61"/>
      <c r="N9" s="57"/>
      <c r="O9" s="60"/>
      <c r="P9" s="55">
        <v>2</v>
      </c>
      <c r="Q9" s="55">
        <v>1</v>
      </c>
      <c r="R9" s="61"/>
      <c r="S9" s="61"/>
      <c r="T9" s="121"/>
      <c r="U9" s="126"/>
      <c r="V9" s="124">
        <f t="shared" si="0"/>
        <v>2</v>
      </c>
      <c r="W9" s="126"/>
      <c r="X9" s="126"/>
      <c r="Y9" s="126"/>
      <c r="Z9" s="126"/>
      <c r="AA9" s="124" t="str">
        <f t="shared" si="1"/>
        <v/>
      </c>
      <c r="AB9" s="126"/>
      <c r="AC9" s="121">
        <f t="shared" si="2"/>
        <v>0</v>
      </c>
    </row>
    <row r="10" spans="1:29">
      <c r="A10" s="25">
        <v>6</v>
      </c>
      <c r="B10" s="2">
        <v>312</v>
      </c>
      <c r="C10" s="2">
        <v>4</v>
      </c>
      <c r="D10" s="40">
        <v>9</v>
      </c>
      <c r="E10" s="56">
        <v>4</v>
      </c>
      <c r="F10" s="55">
        <v>4</v>
      </c>
      <c r="G10" s="56"/>
      <c r="H10" s="57">
        <v>1</v>
      </c>
      <c r="I10" s="58"/>
      <c r="J10" s="59"/>
      <c r="K10" s="57">
        <v>1</v>
      </c>
      <c r="L10" s="60"/>
      <c r="M10" s="61"/>
      <c r="N10" s="57"/>
      <c r="O10" s="60"/>
      <c r="P10" s="55">
        <v>2</v>
      </c>
      <c r="Q10" s="55">
        <v>1</v>
      </c>
      <c r="R10" s="61">
        <v>71</v>
      </c>
      <c r="S10" s="61">
        <v>5</v>
      </c>
      <c r="T10" s="121"/>
      <c r="U10" s="126"/>
      <c r="V10" s="124">
        <f t="shared" si="0"/>
        <v>2</v>
      </c>
      <c r="W10" s="126"/>
      <c r="X10" s="126"/>
      <c r="Y10" s="126"/>
      <c r="Z10" s="126"/>
      <c r="AA10" s="124" t="str">
        <f t="shared" si="1"/>
        <v/>
      </c>
      <c r="AB10" s="126"/>
      <c r="AC10" s="121" t="str">
        <f t="shared" si="2"/>
        <v/>
      </c>
    </row>
    <row r="11" spans="1:29">
      <c r="A11" s="25">
        <v>7</v>
      </c>
      <c r="B11" s="2">
        <v>498</v>
      </c>
      <c r="C11" s="2">
        <v>5</v>
      </c>
      <c r="D11" s="40">
        <v>1</v>
      </c>
      <c r="E11" s="137">
        <v>4</v>
      </c>
      <c r="F11" s="55">
        <v>3</v>
      </c>
      <c r="G11" s="56"/>
      <c r="H11" s="57"/>
      <c r="I11" s="58">
        <v>1</v>
      </c>
      <c r="J11" s="59"/>
      <c r="K11" s="57">
        <v>1</v>
      </c>
      <c r="L11" s="60"/>
      <c r="M11" s="61"/>
      <c r="N11" s="57"/>
      <c r="O11" s="60"/>
      <c r="P11" s="55">
        <v>1</v>
      </c>
      <c r="Q11" s="55">
        <v>1</v>
      </c>
      <c r="R11" s="61">
        <v>144</v>
      </c>
      <c r="S11" s="61">
        <v>2.5</v>
      </c>
      <c r="T11" s="121"/>
      <c r="U11" s="126"/>
      <c r="V11" s="124">
        <f t="shared" si="0"/>
        <v>1</v>
      </c>
      <c r="W11" s="126"/>
      <c r="X11" s="126"/>
      <c r="Y11" s="126"/>
      <c r="Z11" s="126"/>
      <c r="AA11" s="124" t="str">
        <f t="shared" si="1"/>
        <v/>
      </c>
      <c r="AB11" s="126"/>
      <c r="AC11" s="121" t="str">
        <f t="shared" si="2"/>
        <v/>
      </c>
    </row>
    <row r="12" spans="1:29">
      <c r="A12" s="25">
        <v>8</v>
      </c>
      <c r="B12" s="2">
        <v>138</v>
      </c>
      <c r="C12" s="2">
        <v>3</v>
      </c>
      <c r="D12" s="40">
        <v>17</v>
      </c>
      <c r="E12" s="55">
        <v>3</v>
      </c>
      <c r="F12" s="55">
        <v>3</v>
      </c>
      <c r="G12" s="56"/>
      <c r="H12" s="57"/>
      <c r="I12" s="58"/>
      <c r="J12" s="59"/>
      <c r="K12" s="57"/>
      <c r="L12" s="60"/>
      <c r="M12" s="61"/>
      <c r="N12" s="57"/>
      <c r="O12" s="60"/>
      <c r="P12" s="55">
        <v>1</v>
      </c>
      <c r="Q12" s="55"/>
      <c r="R12" s="61"/>
      <c r="S12" s="61"/>
      <c r="T12" s="121"/>
      <c r="U12" s="126"/>
      <c r="V12" s="124" t="str">
        <f t="shared" si="0"/>
        <v/>
      </c>
      <c r="W12" s="126"/>
      <c r="X12" s="126"/>
      <c r="Y12" s="126"/>
      <c r="Z12" s="126"/>
      <c r="AA12" s="124">
        <f t="shared" si="1"/>
        <v>1</v>
      </c>
      <c r="AB12" s="126"/>
      <c r="AC12" s="121" t="str">
        <f t="shared" si="2"/>
        <v/>
      </c>
    </row>
    <row r="13" spans="1:29" ht="13.5" thickBot="1">
      <c r="A13" s="26">
        <v>9</v>
      </c>
      <c r="B13" s="4">
        <v>310</v>
      </c>
      <c r="C13" s="4">
        <v>4</v>
      </c>
      <c r="D13" s="41">
        <v>7</v>
      </c>
      <c r="E13" s="84">
        <v>4</v>
      </c>
      <c r="F13" s="84">
        <v>4</v>
      </c>
      <c r="G13" s="62"/>
      <c r="H13" s="63">
        <v>1</v>
      </c>
      <c r="I13" s="64"/>
      <c r="J13" s="65"/>
      <c r="K13" s="63">
        <v>1</v>
      </c>
      <c r="L13" s="66"/>
      <c r="M13" s="67"/>
      <c r="N13" s="63"/>
      <c r="O13" s="66"/>
      <c r="P13" s="84">
        <v>2</v>
      </c>
      <c r="Q13" s="84">
        <v>1</v>
      </c>
      <c r="R13" s="67">
        <v>92</v>
      </c>
      <c r="S13" s="67">
        <v>6</v>
      </c>
      <c r="T13" s="128"/>
      <c r="U13" s="127"/>
      <c r="V13" s="124">
        <f t="shared" si="0"/>
        <v>2</v>
      </c>
      <c r="W13" s="127"/>
      <c r="X13" s="127"/>
      <c r="Y13" s="127"/>
      <c r="Z13" s="127"/>
      <c r="AA13" s="124" t="str">
        <f t="shared" si="1"/>
        <v/>
      </c>
      <c r="AB13" s="127"/>
      <c r="AC13" s="128" t="str">
        <f t="shared" si="2"/>
        <v/>
      </c>
    </row>
    <row r="14" spans="1:29" ht="14.25" thickTop="1" thickBot="1">
      <c r="A14" s="27"/>
      <c r="B14" s="8">
        <f>SUM(B5:B13)</f>
        <v>2767</v>
      </c>
      <c r="C14" s="8">
        <f>SUM(C5:C13)</f>
        <v>36</v>
      </c>
      <c r="D14" s="42" t="s">
        <v>5</v>
      </c>
      <c r="E14" s="30">
        <f>SUM(E5:E13)</f>
        <v>33</v>
      </c>
      <c r="F14" s="30">
        <f>SUM(F5:F13)</f>
        <v>31</v>
      </c>
      <c r="G14" s="37">
        <f>SUM(G5:G13)</f>
        <v>3</v>
      </c>
      <c r="H14" s="10">
        <f>SUM(H5:H13)</f>
        <v>2</v>
      </c>
      <c r="I14" s="29">
        <f>SUM(I5:I13)</f>
        <v>2</v>
      </c>
      <c r="J14" s="35">
        <f>IF((A28=27),"",(SUM(J5:J13)/SUM(J5:L13))*100)</f>
        <v>0</v>
      </c>
      <c r="K14" s="22">
        <f>IF((A28=27),"",(SUM(K5:K13)/SUM(J5:L13))*100)</f>
        <v>71.428571428571431</v>
      </c>
      <c r="L14" s="31">
        <f>IF((A28=27),"",(SUM(L5:L13)/SUM(J5:L13))*100)</f>
        <v>28.571428571428569</v>
      </c>
      <c r="M14" s="15">
        <f>SUM(M5:M13)</f>
        <v>0</v>
      </c>
      <c r="N14" s="10">
        <f>SUM(N5:N13)</f>
        <v>0</v>
      </c>
      <c r="O14" s="17">
        <f>SUM(O5:O13)</f>
        <v>0</v>
      </c>
      <c r="P14" s="30">
        <f>SUM(P5:P13)</f>
        <v>13</v>
      </c>
      <c r="Q14" s="29">
        <f>SUM(Q5:Q13)</f>
        <v>7</v>
      </c>
      <c r="R14" s="153"/>
      <c r="S14" s="15">
        <f>IF(Q14=0,"",SUM(S5:S13)/Q14)</f>
        <v>3.4285714285714284</v>
      </c>
      <c r="T14" s="129"/>
      <c r="U14" s="130"/>
      <c r="V14" s="129">
        <f>SUM(V5:V13)</f>
        <v>11</v>
      </c>
      <c r="W14" s="130">
        <f>ColorFunction($E$30,$E$5:$E$13)</f>
        <v>0</v>
      </c>
      <c r="X14" s="130">
        <f>ColorFunction($E$31,$E$5:$E$13)</f>
        <v>3</v>
      </c>
      <c r="Y14" s="130">
        <f>ColorFunction($E$32,$E$5:$E$13)</f>
        <v>0</v>
      </c>
      <c r="Z14" s="130">
        <f>ColorFunction($E$33,$E$5:$E$13)</f>
        <v>0</v>
      </c>
      <c r="AA14" s="131">
        <f>SUM(AA5:AA13)/(9-Q14)*100</f>
        <v>100</v>
      </c>
      <c r="AB14" s="130">
        <f>COUNTIF(P5:P13,"&gt;2")</f>
        <v>0</v>
      </c>
      <c r="AC14" s="129">
        <f>IF((G14=0),"",SUM(AC5:AC13)/G14*100)</f>
        <v>66.666666666666657</v>
      </c>
    </row>
    <row r="15" spans="1:29" ht="13.5" thickTop="1">
      <c r="A15" s="24">
        <v>10</v>
      </c>
      <c r="B15" s="3">
        <v>481</v>
      </c>
      <c r="C15" s="3">
        <v>5</v>
      </c>
      <c r="D15" s="39">
        <v>4</v>
      </c>
      <c r="E15" s="48">
        <v>5</v>
      </c>
      <c r="F15" s="90">
        <v>5</v>
      </c>
      <c r="G15" s="48">
        <v>1</v>
      </c>
      <c r="H15" s="49"/>
      <c r="I15" s="50"/>
      <c r="J15" s="51"/>
      <c r="K15" s="52">
        <v>1</v>
      </c>
      <c r="L15" s="53"/>
      <c r="M15" s="54"/>
      <c r="N15" s="52"/>
      <c r="O15" s="53"/>
      <c r="P15" s="90">
        <v>2</v>
      </c>
      <c r="Q15" s="68">
        <v>1</v>
      </c>
      <c r="R15" s="54">
        <v>33</v>
      </c>
      <c r="S15" s="54">
        <v>5</v>
      </c>
      <c r="T15" s="122"/>
      <c r="U15" s="124"/>
      <c r="V15" s="124">
        <f t="shared" ref="V15:V23" si="3">IF(Q15=0,"",P15)</f>
        <v>2</v>
      </c>
      <c r="W15" s="124"/>
      <c r="X15" s="124"/>
      <c r="Y15" s="124"/>
      <c r="Z15" s="124"/>
      <c r="AA15" s="124" t="str">
        <f t="shared" ref="AA15:AA23" si="4">IF(AND(Q15="",P15=1),1,"")</f>
        <v/>
      </c>
      <c r="AB15" s="124"/>
      <c r="AC15" s="125">
        <f t="shared" ref="AC15:AC23" si="5">IF(AND(G15=""),"",SUM(K15))</f>
        <v>1</v>
      </c>
    </row>
    <row r="16" spans="1:29">
      <c r="A16" s="25">
        <v>11</v>
      </c>
      <c r="B16" s="2">
        <v>319</v>
      </c>
      <c r="C16" s="2">
        <v>4</v>
      </c>
      <c r="D16" s="40">
        <v>16</v>
      </c>
      <c r="E16" s="56">
        <v>4</v>
      </c>
      <c r="F16" s="55">
        <v>4</v>
      </c>
      <c r="G16" s="56"/>
      <c r="H16" s="57">
        <v>1</v>
      </c>
      <c r="I16" s="58"/>
      <c r="J16" s="59"/>
      <c r="K16" s="57">
        <v>1</v>
      </c>
      <c r="L16" s="60"/>
      <c r="M16" s="61"/>
      <c r="N16" s="57"/>
      <c r="O16" s="60"/>
      <c r="P16" s="55">
        <v>2</v>
      </c>
      <c r="Q16" s="58">
        <v>1</v>
      </c>
      <c r="R16" s="61">
        <v>118</v>
      </c>
      <c r="S16" s="61">
        <v>12</v>
      </c>
      <c r="T16" s="121"/>
      <c r="U16" s="126"/>
      <c r="V16" s="124">
        <f t="shared" si="3"/>
        <v>2</v>
      </c>
      <c r="W16" s="126"/>
      <c r="X16" s="126"/>
      <c r="Y16" s="126"/>
      <c r="Z16" s="126"/>
      <c r="AA16" s="124" t="str">
        <f t="shared" si="4"/>
        <v/>
      </c>
      <c r="AB16" s="126"/>
      <c r="AC16" s="121" t="str">
        <f t="shared" si="5"/>
        <v/>
      </c>
    </row>
    <row r="17" spans="1:29">
      <c r="A17" s="25">
        <v>12</v>
      </c>
      <c r="B17" s="2">
        <v>431</v>
      </c>
      <c r="C17" s="2">
        <v>5</v>
      </c>
      <c r="D17" s="40">
        <v>2</v>
      </c>
      <c r="E17" s="56">
        <v>5</v>
      </c>
      <c r="F17" s="55">
        <v>4</v>
      </c>
      <c r="G17" s="56">
        <v>1</v>
      </c>
      <c r="H17" s="57"/>
      <c r="I17" s="58"/>
      <c r="J17" s="59"/>
      <c r="K17" s="57">
        <v>1</v>
      </c>
      <c r="L17" s="60"/>
      <c r="M17" s="61"/>
      <c r="N17" s="57"/>
      <c r="O17" s="60"/>
      <c r="P17" s="55">
        <v>2</v>
      </c>
      <c r="Q17" s="58">
        <v>1</v>
      </c>
      <c r="R17" s="61">
        <v>100</v>
      </c>
      <c r="S17" s="61">
        <v>10</v>
      </c>
      <c r="T17" s="121"/>
      <c r="U17" s="126"/>
      <c r="V17" s="124">
        <f t="shared" si="3"/>
        <v>2</v>
      </c>
      <c r="W17" s="126"/>
      <c r="X17" s="126"/>
      <c r="Y17" s="126"/>
      <c r="Z17" s="126"/>
      <c r="AA17" s="124" t="str">
        <f t="shared" si="4"/>
        <v/>
      </c>
      <c r="AB17" s="126"/>
      <c r="AC17" s="121">
        <f t="shared" si="5"/>
        <v>1</v>
      </c>
    </row>
    <row r="18" spans="1:29">
      <c r="A18" s="25">
        <v>13</v>
      </c>
      <c r="B18" s="2">
        <v>122</v>
      </c>
      <c r="C18" s="2">
        <v>3</v>
      </c>
      <c r="D18" s="40">
        <v>18</v>
      </c>
      <c r="E18" s="56">
        <v>3</v>
      </c>
      <c r="F18" s="55">
        <v>3</v>
      </c>
      <c r="G18" s="56"/>
      <c r="H18" s="57"/>
      <c r="I18" s="58"/>
      <c r="J18" s="59"/>
      <c r="K18" s="57"/>
      <c r="L18" s="60"/>
      <c r="M18" s="61"/>
      <c r="N18" s="57"/>
      <c r="O18" s="60"/>
      <c r="P18" s="55">
        <v>2</v>
      </c>
      <c r="Q18" s="58">
        <v>1</v>
      </c>
      <c r="R18" s="61">
        <v>122</v>
      </c>
      <c r="S18" s="61">
        <v>5</v>
      </c>
      <c r="T18" s="121"/>
      <c r="U18" s="126"/>
      <c r="V18" s="124">
        <f t="shared" si="3"/>
        <v>2</v>
      </c>
      <c r="W18" s="126"/>
      <c r="X18" s="126"/>
      <c r="Y18" s="126"/>
      <c r="Z18" s="126"/>
      <c r="AA18" s="124" t="str">
        <f t="shared" si="4"/>
        <v/>
      </c>
      <c r="AB18" s="126"/>
      <c r="AC18" s="121" t="str">
        <f t="shared" si="5"/>
        <v/>
      </c>
    </row>
    <row r="19" spans="1:29">
      <c r="A19" s="25">
        <v>14</v>
      </c>
      <c r="B19" s="2">
        <v>379</v>
      </c>
      <c r="C19" s="2">
        <v>4</v>
      </c>
      <c r="D19" s="40">
        <v>6</v>
      </c>
      <c r="E19" s="56">
        <v>4</v>
      </c>
      <c r="F19" s="55">
        <v>4</v>
      </c>
      <c r="G19" s="56">
        <v>1</v>
      </c>
      <c r="H19" s="57"/>
      <c r="I19" s="58"/>
      <c r="J19" s="59"/>
      <c r="K19" s="57">
        <v>1</v>
      </c>
      <c r="L19" s="60"/>
      <c r="M19" s="61"/>
      <c r="N19" s="57"/>
      <c r="O19" s="60"/>
      <c r="P19" s="55">
        <v>2</v>
      </c>
      <c r="Q19" s="58">
        <v>1</v>
      </c>
      <c r="R19" s="61">
        <v>155</v>
      </c>
      <c r="S19" s="61">
        <v>8</v>
      </c>
      <c r="T19" s="121"/>
      <c r="U19" s="126"/>
      <c r="V19" s="124">
        <f t="shared" si="3"/>
        <v>2</v>
      </c>
      <c r="W19" s="126"/>
      <c r="X19" s="126"/>
      <c r="Y19" s="126"/>
      <c r="Z19" s="126"/>
      <c r="AA19" s="124" t="str">
        <f t="shared" si="4"/>
        <v/>
      </c>
      <c r="AB19" s="126"/>
      <c r="AC19" s="121">
        <f t="shared" si="5"/>
        <v>1</v>
      </c>
    </row>
    <row r="20" spans="1:29">
      <c r="A20" s="25">
        <v>15</v>
      </c>
      <c r="B20" s="2">
        <v>316</v>
      </c>
      <c r="C20" s="2">
        <v>4</v>
      </c>
      <c r="D20" s="40">
        <v>8</v>
      </c>
      <c r="E20" s="56">
        <v>4</v>
      </c>
      <c r="F20" s="55">
        <v>4</v>
      </c>
      <c r="G20" s="56">
        <v>1</v>
      </c>
      <c r="H20" s="57"/>
      <c r="I20" s="58"/>
      <c r="J20" s="59"/>
      <c r="K20" s="57">
        <v>1</v>
      </c>
      <c r="L20" s="60"/>
      <c r="M20" s="61"/>
      <c r="N20" s="57"/>
      <c r="O20" s="60"/>
      <c r="P20" s="55">
        <v>1</v>
      </c>
      <c r="Q20" s="58"/>
      <c r="R20" s="61"/>
      <c r="S20" s="61"/>
      <c r="T20" s="121"/>
      <c r="U20" s="126"/>
      <c r="V20" s="124" t="str">
        <f t="shared" si="3"/>
        <v/>
      </c>
      <c r="W20" s="126"/>
      <c r="X20" s="126"/>
      <c r="Y20" s="126"/>
      <c r="Z20" s="126"/>
      <c r="AA20" s="124">
        <f t="shared" si="4"/>
        <v>1</v>
      </c>
      <c r="AB20" s="126"/>
      <c r="AC20" s="121">
        <f t="shared" si="5"/>
        <v>1</v>
      </c>
    </row>
    <row r="21" spans="1:29">
      <c r="A21" s="25">
        <v>16</v>
      </c>
      <c r="B21" s="2">
        <v>322</v>
      </c>
      <c r="C21" s="2">
        <v>4</v>
      </c>
      <c r="D21" s="40">
        <v>14</v>
      </c>
      <c r="E21" s="56">
        <v>4</v>
      </c>
      <c r="F21" s="55">
        <v>4</v>
      </c>
      <c r="G21" s="56">
        <v>1</v>
      </c>
      <c r="H21" s="57"/>
      <c r="I21" s="58"/>
      <c r="J21" s="59"/>
      <c r="K21" s="57">
        <v>1</v>
      </c>
      <c r="L21" s="60"/>
      <c r="M21" s="61"/>
      <c r="N21" s="57"/>
      <c r="O21" s="60"/>
      <c r="P21" s="55">
        <v>2</v>
      </c>
      <c r="Q21" s="58">
        <v>1</v>
      </c>
      <c r="R21" s="61">
        <v>75</v>
      </c>
      <c r="S21" s="61">
        <v>2</v>
      </c>
      <c r="T21" s="121"/>
      <c r="U21" s="126"/>
      <c r="V21" s="124">
        <f t="shared" si="3"/>
        <v>2</v>
      </c>
      <c r="W21" s="126"/>
      <c r="X21" s="126"/>
      <c r="Y21" s="126"/>
      <c r="Z21" s="126"/>
      <c r="AA21" s="124" t="str">
        <f t="shared" si="4"/>
        <v/>
      </c>
      <c r="AB21" s="126"/>
      <c r="AC21" s="121">
        <f t="shared" si="5"/>
        <v>1</v>
      </c>
    </row>
    <row r="22" spans="1:29">
      <c r="A22" s="25">
        <v>17</v>
      </c>
      <c r="B22" s="2">
        <v>345</v>
      </c>
      <c r="C22" s="2">
        <v>4</v>
      </c>
      <c r="D22" s="40">
        <v>10</v>
      </c>
      <c r="E22" s="184">
        <v>6</v>
      </c>
      <c r="F22" s="55">
        <v>6</v>
      </c>
      <c r="G22" s="56"/>
      <c r="H22" s="57">
        <v>1</v>
      </c>
      <c r="I22" s="58"/>
      <c r="J22" s="59"/>
      <c r="K22" s="57"/>
      <c r="L22" s="60">
        <v>1</v>
      </c>
      <c r="M22" s="61"/>
      <c r="N22" s="57"/>
      <c r="O22" s="60"/>
      <c r="P22" s="55">
        <v>3</v>
      </c>
      <c r="Q22" s="58"/>
      <c r="R22" s="61"/>
      <c r="S22" s="61"/>
      <c r="T22" s="121"/>
      <c r="U22" s="126"/>
      <c r="V22" s="124" t="str">
        <f t="shared" si="3"/>
        <v/>
      </c>
      <c r="W22" s="126"/>
      <c r="X22" s="126"/>
      <c r="Y22" s="126"/>
      <c r="Z22" s="126"/>
      <c r="AA22" s="124" t="str">
        <f t="shared" si="4"/>
        <v/>
      </c>
      <c r="AB22" s="126"/>
      <c r="AC22" s="121" t="str">
        <f t="shared" si="5"/>
        <v/>
      </c>
    </row>
    <row r="23" spans="1:29" ht="13.5" thickBot="1">
      <c r="A23" s="28">
        <v>18</v>
      </c>
      <c r="B23" s="5">
        <v>281</v>
      </c>
      <c r="C23" s="5">
        <v>4</v>
      </c>
      <c r="D23" s="43">
        <v>12</v>
      </c>
      <c r="E23" s="173">
        <v>5</v>
      </c>
      <c r="F23" s="84">
        <v>5</v>
      </c>
      <c r="G23" s="62"/>
      <c r="H23" s="63">
        <v>1</v>
      </c>
      <c r="I23" s="64"/>
      <c r="J23" s="65"/>
      <c r="K23" s="63">
        <v>1</v>
      </c>
      <c r="L23" s="66"/>
      <c r="M23" s="67"/>
      <c r="N23" s="63"/>
      <c r="O23" s="66"/>
      <c r="P23" s="84">
        <v>2</v>
      </c>
      <c r="Q23" s="64"/>
      <c r="R23" s="67"/>
      <c r="S23" s="67"/>
      <c r="T23" s="133"/>
      <c r="U23" s="132"/>
      <c r="V23" s="124" t="str">
        <f t="shared" si="3"/>
        <v/>
      </c>
      <c r="W23" s="132"/>
      <c r="X23" s="132"/>
      <c r="Y23" s="132"/>
      <c r="Z23" s="132"/>
      <c r="AA23" s="124" t="str">
        <f t="shared" si="4"/>
        <v/>
      </c>
      <c r="AB23" s="132"/>
      <c r="AC23" s="128" t="str">
        <f t="shared" si="5"/>
        <v/>
      </c>
    </row>
    <row r="24" spans="1:29" ht="14.25" thickTop="1" thickBot="1">
      <c r="A24" s="7"/>
      <c r="B24" s="8">
        <f>SUM(B15:B23)</f>
        <v>2996</v>
      </c>
      <c r="C24" s="8">
        <f>SUM(C15:C23)</f>
        <v>37</v>
      </c>
      <c r="D24" s="42" t="s">
        <v>6</v>
      </c>
      <c r="E24" s="30">
        <f>SUM(E15:E23)</f>
        <v>40</v>
      </c>
      <c r="F24" s="30">
        <f>SUM(F15:F23)</f>
        <v>39</v>
      </c>
      <c r="G24" s="37">
        <f>SUM(G15:G23)</f>
        <v>5</v>
      </c>
      <c r="H24" s="10">
        <f>SUM(H15:H23)</f>
        <v>3</v>
      </c>
      <c r="I24" s="29">
        <f>SUM(I15:I23)</f>
        <v>0</v>
      </c>
      <c r="J24" s="35">
        <f>IF((A29=27),"",(SUM(J15:J23)/SUM(J15:L23))*100)</f>
        <v>0</v>
      </c>
      <c r="K24" s="35">
        <f>IF((A29=27),"",(SUM(K15:K23)/SUM(J15:L23))*100)</f>
        <v>87.5</v>
      </c>
      <c r="L24" s="35">
        <f>IF((A29=27),"",(SUM(L15:L23)/SUM(J15:L23))*100)</f>
        <v>12.5</v>
      </c>
      <c r="M24" s="15">
        <f>SUM(M15:M23)</f>
        <v>0</v>
      </c>
      <c r="N24" s="10">
        <f>SUM(N15:N23)</f>
        <v>0</v>
      </c>
      <c r="O24" s="17">
        <f>SUM(O15:O23)</f>
        <v>0</v>
      </c>
      <c r="P24" s="30">
        <f>SUM(P15:P23)</f>
        <v>18</v>
      </c>
      <c r="Q24" s="29">
        <f>SUM(Q15:Q23)</f>
        <v>6</v>
      </c>
      <c r="R24" s="153"/>
      <c r="S24" s="15">
        <f>IF(Q24=0,"",SUM(S15:S23)/Q24)</f>
        <v>7</v>
      </c>
      <c r="T24" s="129"/>
      <c r="U24" s="130"/>
      <c r="V24" s="129">
        <f>SUM(V15:V23)</f>
        <v>12</v>
      </c>
      <c r="W24" s="130">
        <f>ColorFunction($E$30,$E$15:$E$23)</f>
        <v>0</v>
      </c>
      <c r="X24" s="130">
        <f>ColorFunction($E$31,$E$15:$E$23)</f>
        <v>0</v>
      </c>
      <c r="Y24" s="130">
        <f>ColorFunction($E$32,$E$15:$E$23)</f>
        <v>1</v>
      </c>
      <c r="Z24" s="130">
        <f>ColorFunction($E$33,$E$15:$E$23)</f>
        <v>1</v>
      </c>
      <c r="AA24" s="131">
        <f>SUM(AA15:AA23)/(9-Q24)*100</f>
        <v>33.333333333333329</v>
      </c>
      <c r="AB24" s="130">
        <f>COUNTIF(P15:P23,"&gt;2")</f>
        <v>1</v>
      </c>
      <c r="AC24" s="131">
        <f>IF((G24=0),"",SUM(AC15:AC23)/G24*100)</f>
        <v>100</v>
      </c>
    </row>
    <row r="25" spans="1:29" ht="14.25" thickTop="1" thickBot="1">
      <c r="A25" s="6"/>
      <c r="B25" s="9">
        <f>SUM(B24,B14)</f>
        <v>5763</v>
      </c>
      <c r="C25" s="9">
        <f>SUM(C24,C14)</f>
        <v>73</v>
      </c>
      <c r="D25" s="44" t="s">
        <v>7</v>
      </c>
      <c r="E25" s="81">
        <f>IF(E14=0,"0",(E24+E14))</f>
        <v>73</v>
      </c>
      <c r="F25" s="30">
        <f>SUM(F14,F24)</f>
        <v>70</v>
      </c>
      <c r="G25" s="18">
        <f>SUM(G24,G14)</f>
        <v>8</v>
      </c>
      <c r="H25" s="11">
        <f>SUM(H24,H14)</f>
        <v>5</v>
      </c>
      <c r="I25" s="20">
        <f>SUM(I24,I14)</f>
        <v>2</v>
      </c>
      <c r="J25" s="36">
        <f>IF((A28=27),"",(SUM(J14,J24)/2))</f>
        <v>0</v>
      </c>
      <c r="K25" s="23">
        <f>IF((A28=27),"",(SUM(K14,K24)/2))</f>
        <v>79.464285714285722</v>
      </c>
      <c r="L25" s="32">
        <f>IF((A28=27),"",(SUM(L14,L24)/2))</f>
        <v>20.535714285714285</v>
      </c>
      <c r="M25" s="33">
        <f>SUM(M24,M14)</f>
        <v>0</v>
      </c>
      <c r="N25" s="11">
        <f>SUM(N24,N14)</f>
        <v>0</v>
      </c>
      <c r="O25" s="21">
        <f>SUM(O24,O14)</f>
        <v>0</v>
      </c>
      <c r="P25" s="92">
        <f>IF(P14+P24=0,"",SUM(P24,P14))</f>
        <v>31</v>
      </c>
      <c r="Q25" s="20">
        <f>IF(Q14+Q24=0,"",SUM(Q24,Q14))</f>
        <v>13</v>
      </c>
      <c r="R25" s="154"/>
      <c r="S25" s="33">
        <f>IF(Q25="","",SUM(S24,S14)/2)</f>
        <v>5.2142857142857144</v>
      </c>
      <c r="T25" s="80" t="str">
        <f>IF(N25=0,"",(O25)/N25*100)</f>
        <v/>
      </c>
      <c r="U25" s="82">
        <f>IF(Q25="","",(Q25)/18*100)</f>
        <v>72.222222222222214</v>
      </c>
      <c r="V25" s="93">
        <f>IF(Q25="","",(V14+V24)/Q25)</f>
        <v>1.7692307692307692</v>
      </c>
      <c r="W25" s="82">
        <f>SUM(W14,W24)</f>
        <v>0</v>
      </c>
      <c r="X25" s="82">
        <f>IF(X14+X24=0,"",SUM(X14,X24))</f>
        <v>3</v>
      </c>
      <c r="Y25" s="82">
        <f>SUM(Y14,Y24)</f>
        <v>1</v>
      </c>
      <c r="Z25" s="82">
        <f>SUM(Z14,Z24)</f>
        <v>1</v>
      </c>
      <c r="AA25" s="101">
        <f>IF(Q25="","",SUM(AA5:AA13,AA15:AA23)/SUM(18-Q25)*100)</f>
        <v>60</v>
      </c>
      <c r="AB25" s="82">
        <f>SUM(AB14,AB24)</f>
        <v>1</v>
      </c>
      <c r="AC25" s="102">
        <f>SUM(AC24,AC14)/2</f>
        <v>83.333333333333329</v>
      </c>
    </row>
    <row r="26" spans="1:29" ht="13.5" thickTop="1"/>
    <row r="27" spans="1:29">
      <c r="E27" s="85" t="s">
        <v>56</v>
      </c>
    </row>
    <row r="28" spans="1:29" ht="15.75" thickBot="1">
      <c r="A28" s="103">
        <f>COUNTBLANK(I5:K13)</f>
        <v>20</v>
      </c>
      <c r="W28" s="155" t="s">
        <v>115</v>
      </c>
    </row>
    <row r="29" spans="1:29" ht="14.25" thickTop="1" thickBot="1">
      <c r="A29" s="103">
        <f>COUNTBLANK(I15:K23)</f>
        <v>20</v>
      </c>
      <c r="E29" t="s">
        <v>54</v>
      </c>
      <c r="S29" s="37" t="s">
        <v>94</v>
      </c>
      <c r="T29" s="14"/>
      <c r="W29" s="156" t="s">
        <v>116</v>
      </c>
      <c r="X29" s="160" t="s">
        <v>123</v>
      </c>
      <c r="Y29" s="156" t="s">
        <v>109</v>
      </c>
    </row>
    <row r="30" spans="1:29" ht="14.25" thickTop="1" thickBot="1">
      <c r="A30" s="103">
        <f>SUM(L5:L23)</f>
        <v>31.571428571428569</v>
      </c>
      <c r="E30" s="123" t="s">
        <v>79</v>
      </c>
      <c r="S30" s="30" t="s">
        <v>95</v>
      </c>
      <c r="T30" s="30">
        <f>SUMIF(C:C,"3",E:E)/COUNTIF(C:C,3)</f>
        <v>3</v>
      </c>
      <c r="W30" s="156" t="s">
        <v>117</v>
      </c>
      <c r="X30" s="118">
        <f>COUNTIFS(R5:R23,"&gt;=45",R5:R23,"&lt;=70")</f>
        <v>1</v>
      </c>
      <c r="Y30" s="157">
        <f>IF(X30=0,"",AVERAGEIFS(S5:S23,R5:R23,"&gt;=45",R5:R23,"&lt;=70"))</f>
        <v>1.5</v>
      </c>
    </row>
    <row r="31" spans="1:29" ht="14.25" thickTop="1" thickBot="1">
      <c r="E31" s="88" t="s">
        <v>51</v>
      </c>
      <c r="S31" s="30" t="s">
        <v>96</v>
      </c>
      <c r="T31" s="30">
        <f>SUMIF(C:C,"4",E:E)/COUNTIF(C:C,4)</f>
        <v>4.0909090909090908</v>
      </c>
      <c r="W31" s="158" t="s">
        <v>118</v>
      </c>
      <c r="X31" s="118">
        <f>COUNTIFS(R5:R23,"&gt;=71",R5:R23,"&lt;=90")</f>
        <v>3</v>
      </c>
      <c r="Y31" s="157">
        <f>IF(X31=0,"",AVERAGEIFS(S5:S23,R5:R23,"&gt;=71",R5:R23,"&lt;=90"))</f>
        <v>3.3333333333333335</v>
      </c>
    </row>
    <row r="32" spans="1:29" ht="14.25" thickTop="1" thickBot="1">
      <c r="E32" s="119" t="s">
        <v>52</v>
      </c>
      <c r="S32" s="30" t="s">
        <v>97</v>
      </c>
      <c r="T32" s="30">
        <f>SUMIF(C:C,"5",E:E)/COUNTIF(C:C,5)</f>
        <v>4.75</v>
      </c>
      <c r="W32" s="158" t="s">
        <v>119</v>
      </c>
      <c r="X32" s="118">
        <f>COUNTIFS(R5:R23,"&gt;=91",R5:R23,"&lt;=115")</f>
        <v>2</v>
      </c>
      <c r="Y32" s="159">
        <f>IF(X32=0,"",AVERAGEIFS(S5:S23,R5:R23,"&gt;=91",R5:R23,"&lt;=115"))</f>
        <v>8</v>
      </c>
    </row>
    <row r="33" spans="5:26" ht="14.25" thickTop="1" thickBot="1">
      <c r="E33" s="89" t="s">
        <v>55</v>
      </c>
      <c r="F33" s="89"/>
      <c r="G33" s="89"/>
      <c r="W33" s="158" t="s">
        <v>120</v>
      </c>
      <c r="X33" s="118">
        <f>COUNTIFS(R5:R23,"&gt;=116",R5:R23,"&lt;=140")</f>
        <v>2</v>
      </c>
      <c r="Y33" s="157">
        <f>IF(X33=0,"",AVERAGEIFS(S5:S23,R5:R23,"&gt;=116",R5:R23,"&lt;=140"))</f>
        <v>8.5</v>
      </c>
    </row>
    <row r="34" spans="5:26" ht="14.25" thickTop="1" thickBot="1">
      <c r="S34" s="30" t="s">
        <v>102</v>
      </c>
      <c r="T34" s="136">
        <f>IF(E25="0","",SUM(E5:E8)-SUM(C5:C8))</f>
        <v>-2</v>
      </c>
      <c r="W34" s="158" t="s">
        <v>121</v>
      </c>
      <c r="X34" s="118">
        <f>COUNTIFS(R5:R23,"&gt;=141",R5:R23,"&lt;=161")</f>
        <v>3</v>
      </c>
      <c r="Y34" s="157">
        <f>IF(X34=0,"",AVERAGEIFS(S5:S23,R5:R23,"&gt;=141",R5:R23,"&lt;=160"))</f>
        <v>5.5</v>
      </c>
    </row>
    <row r="35" spans="5:26" ht="14.25" thickTop="1" thickBot="1">
      <c r="S35" s="30" t="s">
        <v>103</v>
      </c>
      <c r="T35" s="136">
        <f>IF(E25="0","",SUM(E20:E23)-SUM(C20:C23))</f>
        <v>3</v>
      </c>
      <c r="W35" s="158" t="s">
        <v>122</v>
      </c>
      <c r="X35" s="118">
        <f>COUNTIFS(R5:R23,"&gt;=161",R5:R23,"&lt;=180")</f>
        <v>0</v>
      </c>
      <c r="Y35" s="157" t="str">
        <f>IF(X35=0,"",AVERAGEIFS(S5:S23,R5:R23,"&gt;=161",R5:R23,"&lt;=180"))</f>
        <v/>
      </c>
    </row>
    <row r="36" spans="5:26" ht="13.5" thickTop="1"/>
    <row r="37" spans="5:26" ht="13.5" thickBot="1">
      <c r="W37" s="98" t="s">
        <v>124</v>
      </c>
    </row>
    <row r="38" spans="5:26" ht="14.25" thickTop="1" thickBot="1">
      <c r="W38" s="156" t="s">
        <v>116</v>
      </c>
      <c r="X38" s="160" t="s">
        <v>123</v>
      </c>
      <c r="Y38" s="165" t="s">
        <v>138</v>
      </c>
      <c r="Z38" s="166" t="s">
        <v>135</v>
      </c>
    </row>
    <row r="39" spans="5:26" ht="14.25" thickTop="1" thickBot="1">
      <c r="W39" s="158" t="s">
        <v>139</v>
      </c>
      <c r="X39" s="118">
        <f>COUNTIFS(S5:S23,"&gt;=0,1",S5:S23,"&lt;=0,9")</f>
        <v>0</v>
      </c>
      <c r="Y39" s="86" t="str">
        <f>IF(X39=0,"",COUNTIFS(P5:P23,"=1",S5:S23,"&lt;1"))</f>
        <v/>
      </c>
      <c r="Z39" s="86" t="str">
        <f t="shared" ref="Z39" si="6">IF(X39=0,"",Y39/X39*100)</f>
        <v/>
      </c>
    </row>
    <row r="40" spans="5:26" ht="14.25" thickTop="1" thickBot="1">
      <c r="W40" s="156" t="s">
        <v>125</v>
      </c>
      <c r="X40" s="118">
        <f>COUNTIFS(S5:S23,"&gt;=1",S5:S23,"&lt;=1,5")</f>
        <v>1</v>
      </c>
      <c r="Y40" s="86">
        <f>IF(X40=0,"",COUNTIFS(P5:P23,"=1",S5:S23,"&gt;=1",S5:S23,"&lt;=1,5"))</f>
        <v>1</v>
      </c>
      <c r="Z40" s="86">
        <f>IF(X40=0,"",Y40/X40*100)</f>
        <v>100</v>
      </c>
    </row>
    <row r="41" spans="5:26" ht="14.25" thickTop="1" thickBot="1">
      <c r="W41" s="156" t="s">
        <v>126</v>
      </c>
      <c r="X41" s="118">
        <f>COUNTIFS(S5:S23,"&gt;=1,6",S5:S23,"&lt;=3")</f>
        <v>3</v>
      </c>
      <c r="Y41" s="86">
        <f>IF(X41=0,"",COUNTIFS(P5:P23,"=1",S5:S23,"&gt;=1,6",S5:S23,"&lt;=3"))</f>
        <v>2</v>
      </c>
      <c r="Z41" s="86">
        <f t="shared" ref="Z41:Z44" si="7">IF(X41=0,"",Y41/X41*100)</f>
        <v>66.666666666666657</v>
      </c>
    </row>
    <row r="42" spans="5:26" ht="14.25" thickTop="1" thickBot="1">
      <c r="W42" s="156" t="s">
        <v>127</v>
      </c>
      <c r="X42" s="118">
        <f>COUNTIFS(S5:S23,"&gt;=3,1",S5:S23,"&lt;=4,5")</f>
        <v>1</v>
      </c>
      <c r="Y42" s="86">
        <f>IF(X42=0,"",COUNTIFS(P5:P23,"=1",S5:S23,"&gt;=3,1",S5:S23,"&lt;=4,5"))</f>
        <v>0</v>
      </c>
      <c r="Z42" s="86">
        <f t="shared" si="7"/>
        <v>0</v>
      </c>
    </row>
    <row r="43" spans="5:26" ht="14.25" thickTop="1" thickBot="1">
      <c r="W43" s="156" t="s">
        <v>128</v>
      </c>
      <c r="X43" s="118">
        <f>COUNTIFS(S5:S23,"&gt;=4,6",S5:S23,"&lt;=6")</f>
        <v>5</v>
      </c>
      <c r="Y43" s="86">
        <f>IF(X43=0,"",COUNTIFS(P5:P23,"=1",S5:S23,"&gt;=4,6",S5:S23,"&lt;=6"))</f>
        <v>0</v>
      </c>
      <c r="Z43" s="86">
        <f t="shared" si="7"/>
        <v>0</v>
      </c>
    </row>
    <row r="44" spans="5:26" ht="14.25" thickTop="1" thickBot="1">
      <c r="W44" s="158" t="s">
        <v>136</v>
      </c>
      <c r="X44" s="118">
        <f>COUNTIFS(S5:S23,"&gt;6")</f>
        <v>3</v>
      </c>
      <c r="Y44" s="86">
        <f>IF(X44=0,"",COUNTIFS(P5:P23,"=1",S5:S23,"&gt;6"))</f>
        <v>0</v>
      </c>
      <c r="Z44" s="86">
        <f t="shared" si="7"/>
        <v>0</v>
      </c>
    </row>
    <row r="45" spans="5:26" ht="13.5" thickTop="1"/>
  </sheetData>
  <phoneticPr fontId="0" type="noConversion"/>
  <pageMargins left="0.75" right="0.75" top="1" bottom="1" header="0.5" footer="0.5"/>
  <headerFooter alignWithMargins="0"/>
</worksheet>
</file>

<file path=xl/worksheets/sheet19.xml><?xml version="1.0" encoding="utf-8"?>
<worksheet xmlns="http://schemas.openxmlformats.org/spreadsheetml/2006/main" xmlns:r="http://schemas.openxmlformats.org/officeDocument/2006/relationships">
  <sheetPr codeName="Sheet16"/>
  <dimension ref="A1:AC45"/>
  <sheetViews>
    <sheetView workbookViewId="0">
      <selection activeCell="N32" sqref="N32"/>
    </sheetView>
  </sheetViews>
  <sheetFormatPr defaultRowHeight="12.75"/>
  <cols>
    <col min="1" max="1" width="4.85546875" customWidth="1"/>
    <col min="2" max="2" width="7.140625" customWidth="1"/>
    <col min="3" max="3" width="3.85546875" bestFit="1" customWidth="1"/>
    <col min="4" max="4" width="7.140625" bestFit="1" customWidth="1"/>
    <col min="5" max="5" width="5.85546875" bestFit="1" customWidth="1"/>
    <col min="6" max="6" width="7.28515625" customWidth="1"/>
    <col min="7" max="8" width="6.85546875" customWidth="1"/>
    <col min="9" max="9" width="8" customWidth="1"/>
    <col min="10" max="10" width="8.5703125" customWidth="1"/>
    <col min="12" max="12" width="7.42578125" bestFit="1" customWidth="1"/>
    <col min="13" max="13" width="10.140625" bestFit="1" customWidth="1"/>
    <col min="15" max="15" width="5.5703125" bestFit="1" customWidth="1"/>
    <col min="16" max="16" width="6.85546875" customWidth="1"/>
    <col min="17" max="18" width="6.28515625" customWidth="1"/>
    <col min="19" max="19" width="16.140625" bestFit="1" customWidth="1"/>
    <col min="24" max="24" width="11.7109375" bestFit="1" customWidth="1"/>
    <col min="25" max="25" width="7" bestFit="1" customWidth="1"/>
  </cols>
  <sheetData>
    <row r="1" spans="1:29" ht="18">
      <c r="A1" s="46" t="s">
        <v>2</v>
      </c>
      <c r="B1" s="45"/>
      <c r="C1" s="45"/>
      <c r="D1" s="45"/>
      <c r="E1" s="45"/>
      <c r="F1" s="45"/>
      <c r="J1" s="47" t="str">
        <f>IF(E25="0","0","1")</f>
        <v>1</v>
      </c>
      <c r="L1" s="45" t="s">
        <v>46</v>
      </c>
      <c r="M1" s="148">
        <v>40016</v>
      </c>
      <c r="O1" s="143" t="s">
        <v>75</v>
      </c>
      <c r="Q1" s="149">
        <v>4.5</v>
      </c>
      <c r="R1" s="152"/>
      <c r="T1" s="143" t="s">
        <v>76</v>
      </c>
      <c r="V1" s="149">
        <v>3</v>
      </c>
      <c r="X1" t="s">
        <v>171</v>
      </c>
    </row>
    <row r="2" spans="1:29" ht="13.5" thickBot="1"/>
    <row r="3" spans="1:29" ht="14.25" thickTop="1" thickBot="1">
      <c r="A3" s="12"/>
      <c r="B3" s="13"/>
      <c r="C3" s="13"/>
      <c r="D3" s="13"/>
      <c r="E3" s="13"/>
      <c r="F3" s="116"/>
      <c r="G3" s="12"/>
      <c r="H3" s="16" t="s">
        <v>22</v>
      </c>
      <c r="I3" s="13"/>
      <c r="J3" s="12"/>
      <c r="K3" s="146" t="s">
        <v>17</v>
      </c>
      <c r="L3" s="13"/>
      <c r="M3" s="12"/>
      <c r="N3" s="16" t="s">
        <v>12</v>
      </c>
      <c r="O3" s="29"/>
      <c r="P3" s="14"/>
      <c r="Q3" s="14"/>
      <c r="R3" s="151" t="s">
        <v>112</v>
      </c>
      <c r="S3" s="29"/>
      <c r="T3" s="13"/>
      <c r="U3" s="14"/>
      <c r="V3" s="86"/>
      <c r="W3" s="86"/>
      <c r="X3" s="86"/>
      <c r="Y3" s="86"/>
      <c r="Z3" s="86"/>
      <c r="AA3" s="86"/>
      <c r="AB3" s="86"/>
      <c r="AC3" s="86"/>
    </row>
    <row r="4" spans="1:29" ht="14.25" thickTop="1" thickBot="1">
      <c r="A4" s="15" t="s">
        <v>0</v>
      </c>
      <c r="B4" s="10" t="s">
        <v>1</v>
      </c>
      <c r="C4" s="10" t="s">
        <v>3</v>
      </c>
      <c r="D4" s="17" t="s">
        <v>4</v>
      </c>
      <c r="E4" s="30" t="s">
        <v>8</v>
      </c>
      <c r="F4" s="30" t="s">
        <v>74</v>
      </c>
      <c r="G4" s="37" t="s">
        <v>19</v>
      </c>
      <c r="H4" s="17" t="s">
        <v>20</v>
      </c>
      <c r="I4" s="38" t="s">
        <v>21</v>
      </c>
      <c r="J4" s="18" t="s">
        <v>14</v>
      </c>
      <c r="K4" s="19" t="s">
        <v>15</v>
      </c>
      <c r="L4" s="19" t="s">
        <v>16</v>
      </c>
      <c r="M4" s="18" t="s">
        <v>9</v>
      </c>
      <c r="N4" s="19" t="s">
        <v>10</v>
      </c>
      <c r="O4" s="20" t="s">
        <v>11</v>
      </c>
      <c r="P4" s="29" t="s">
        <v>13</v>
      </c>
      <c r="Q4" s="29" t="s">
        <v>23</v>
      </c>
      <c r="R4" s="29" t="s">
        <v>113</v>
      </c>
      <c r="S4" s="87" t="s">
        <v>114</v>
      </c>
      <c r="T4" s="30" t="s">
        <v>18</v>
      </c>
      <c r="U4" s="29" t="s">
        <v>24</v>
      </c>
      <c r="V4" s="87" t="s">
        <v>49</v>
      </c>
      <c r="W4" s="87" t="s">
        <v>79</v>
      </c>
      <c r="X4" s="87" t="s">
        <v>51</v>
      </c>
      <c r="Y4" s="87" t="s">
        <v>52</v>
      </c>
      <c r="Z4" s="87" t="s">
        <v>53</v>
      </c>
      <c r="AA4" s="87" t="s">
        <v>48</v>
      </c>
      <c r="AB4" s="87" t="s">
        <v>81</v>
      </c>
      <c r="AC4" s="87" t="s">
        <v>57</v>
      </c>
    </row>
    <row r="5" spans="1:29" ht="13.5" thickTop="1">
      <c r="A5" s="24">
        <v>1</v>
      </c>
      <c r="B5" s="3">
        <v>307</v>
      </c>
      <c r="C5" s="3">
        <v>4</v>
      </c>
      <c r="D5" s="39">
        <v>11</v>
      </c>
      <c r="E5" s="180">
        <v>5</v>
      </c>
      <c r="F5" s="90">
        <v>5</v>
      </c>
      <c r="G5" s="48">
        <v>1</v>
      </c>
      <c r="H5" s="49"/>
      <c r="I5" s="50"/>
      <c r="J5" s="51"/>
      <c r="K5" s="52"/>
      <c r="L5" s="53">
        <v>1</v>
      </c>
      <c r="M5" s="54"/>
      <c r="N5" s="52"/>
      <c r="O5" s="53"/>
      <c r="P5" s="90">
        <v>3</v>
      </c>
      <c r="Q5" s="68">
        <v>1</v>
      </c>
      <c r="R5" s="54"/>
      <c r="S5" s="54"/>
      <c r="T5" s="125"/>
      <c r="U5" s="124"/>
      <c r="V5" s="124">
        <f t="shared" ref="V5:V13" si="0">IF(Q5=0,"",P5)</f>
        <v>3</v>
      </c>
      <c r="W5" s="124"/>
      <c r="X5" s="124"/>
      <c r="Y5" s="124"/>
      <c r="Z5" s="124"/>
      <c r="AA5" s="124" t="str">
        <f t="shared" ref="AA5:AA13" si="1">IF(AND(Q5="",P5=1),1,"")</f>
        <v/>
      </c>
      <c r="AB5" s="124"/>
      <c r="AC5" s="125">
        <f t="shared" ref="AC5:AC13" si="2">IF(AND(G5=""),"",SUM(K5))</f>
        <v>0</v>
      </c>
    </row>
    <row r="6" spans="1:29">
      <c r="A6" s="25">
        <v>2</v>
      </c>
      <c r="B6" s="2">
        <v>323</v>
      </c>
      <c r="C6" s="2">
        <v>4</v>
      </c>
      <c r="D6" s="40">
        <v>5</v>
      </c>
      <c r="E6" s="168">
        <v>5</v>
      </c>
      <c r="F6" s="55">
        <v>5</v>
      </c>
      <c r="G6" s="56">
        <v>1</v>
      </c>
      <c r="H6" s="57"/>
      <c r="I6" s="58"/>
      <c r="J6" s="59"/>
      <c r="K6" s="57"/>
      <c r="L6" s="60">
        <v>1</v>
      </c>
      <c r="M6" s="61"/>
      <c r="N6" s="57"/>
      <c r="O6" s="60"/>
      <c r="P6" s="55">
        <v>3</v>
      </c>
      <c r="Q6" s="58">
        <v>1</v>
      </c>
      <c r="R6" s="61"/>
      <c r="S6" s="61"/>
      <c r="T6" s="121"/>
      <c r="U6" s="126"/>
      <c r="V6" s="124">
        <f t="shared" si="0"/>
        <v>3</v>
      </c>
      <c r="W6" s="126"/>
      <c r="X6" s="126"/>
      <c r="Y6" s="126"/>
      <c r="Z6" s="126"/>
      <c r="AA6" s="124" t="str">
        <f t="shared" si="1"/>
        <v/>
      </c>
      <c r="AB6" s="126"/>
      <c r="AC6" s="121">
        <f t="shared" si="2"/>
        <v>0</v>
      </c>
    </row>
    <row r="7" spans="1:29">
      <c r="A7" s="25">
        <v>3</v>
      </c>
      <c r="B7" s="2">
        <v>138</v>
      </c>
      <c r="C7" s="2">
        <v>3</v>
      </c>
      <c r="D7" s="40">
        <v>15</v>
      </c>
      <c r="E7" s="56">
        <v>3</v>
      </c>
      <c r="F7" s="55">
        <v>3</v>
      </c>
      <c r="G7" s="56"/>
      <c r="H7" s="57"/>
      <c r="I7" s="58"/>
      <c r="J7" s="59"/>
      <c r="K7" s="57"/>
      <c r="L7" s="60"/>
      <c r="M7" s="61"/>
      <c r="N7" s="57"/>
      <c r="O7" s="60"/>
      <c r="P7" s="55">
        <v>2</v>
      </c>
      <c r="Q7" s="58">
        <v>1</v>
      </c>
      <c r="R7" s="61"/>
      <c r="S7" s="61"/>
      <c r="T7" s="121"/>
      <c r="U7" s="126"/>
      <c r="V7" s="124">
        <f t="shared" si="0"/>
        <v>2</v>
      </c>
      <c r="W7" s="126"/>
      <c r="X7" s="126"/>
      <c r="Y7" s="126"/>
      <c r="Z7" s="126"/>
      <c r="AA7" s="124" t="str">
        <f t="shared" si="1"/>
        <v/>
      </c>
      <c r="AB7" s="126"/>
      <c r="AC7" s="121" t="str">
        <f t="shared" si="2"/>
        <v/>
      </c>
    </row>
    <row r="8" spans="1:29">
      <c r="A8" s="25">
        <v>4</v>
      </c>
      <c r="B8" s="2">
        <v>310</v>
      </c>
      <c r="C8" s="2">
        <v>4</v>
      </c>
      <c r="D8" s="40">
        <v>13</v>
      </c>
      <c r="E8" s="56">
        <v>4</v>
      </c>
      <c r="F8" s="55">
        <v>4</v>
      </c>
      <c r="G8" s="56"/>
      <c r="H8" s="57"/>
      <c r="I8" s="58">
        <v>1</v>
      </c>
      <c r="J8" s="59"/>
      <c r="K8" s="57">
        <v>1</v>
      </c>
      <c r="L8" s="60"/>
      <c r="M8" s="61"/>
      <c r="N8" s="57"/>
      <c r="O8" s="60"/>
      <c r="P8" s="55">
        <v>2</v>
      </c>
      <c r="Q8" s="58">
        <v>1</v>
      </c>
      <c r="R8" s="61"/>
      <c r="S8" s="61"/>
      <c r="T8" s="121"/>
      <c r="U8" s="126"/>
      <c r="V8" s="124">
        <f t="shared" si="0"/>
        <v>2</v>
      </c>
      <c r="W8" s="126"/>
      <c r="X8" s="126"/>
      <c r="Y8" s="126"/>
      <c r="Z8" s="126"/>
      <c r="AA8" s="124" t="str">
        <f t="shared" si="1"/>
        <v/>
      </c>
      <c r="AB8" s="126"/>
      <c r="AC8" s="121" t="str">
        <f t="shared" si="2"/>
        <v/>
      </c>
    </row>
    <row r="9" spans="1:29">
      <c r="A9" s="25">
        <v>5</v>
      </c>
      <c r="B9" s="2">
        <v>431</v>
      </c>
      <c r="C9" s="2">
        <v>5</v>
      </c>
      <c r="D9" s="40">
        <v>3</v>
      </c>
      <c r="E9" s="56">
        <v>5</v>
      </c>
      <c r="F9" s="55">
        <v>4</v>
      </c>
      <c r="G9" s="56">
        <v>1</v>
      </c>
      <c r="H9" s="57"/>
      <c r="I9" s="58"/>
      <c r="J9" s="59"/>
      <c r="K9" s="57">
        <v>1</v>
      </c>
      <c r="L9" s="60"/>
      <c r="M9" s="61"/>
      <c r="N9" s="57"/>
      <c r="O9" s="60"/>
      <c r="P9" s="55">
        <v>2</v>
      </c>
      <c r="Q9" s="58">
        <v>1</v>
      </c>
      <c r="R9" s="61"/>
      <c r="S9" s="61"/>
      <c r="T9" s="121"/>
      <c r="U9" s="126"/>
      <c r="V9" s="124">
        <f t="shared" si="0"/>
        <v>2</v>
      </c>
      <c r="W9" s="126"/>
      <c r="X9" s="126"/>
      <c r="Y9" s="126"/>
      <c r="Z9" s="126"/>
      <c r="AA9" s="124" t="str">
        <f t="shared" si="1"/>
        <v/>
      </c>
      <c r="AB9" s="126"/>
      <c r="AC9" s="121">
        <f t="shared" si="2"/>
        <v>1</v>
      </c>
    </row>
    <row r="10" spans="1:29">
      <c r="A10" s="25">
        <v>6</v>
      </c>
      <c r="B10" s="2">
        <v>312</v>
      </c>
      <c r="C10" s="2">
        <v>4</v>
      </c>
      <c r="D10" s="40">
        <v>9</v>
      </c>
      <c r="E10" s="56">
        <v>4</v>
      </c>
      <c r="F10" s="55">
        <v>4</v>
      </c>
      <c r="G10" s="56">
        <v>1</v>
      </c>
      <c r="H10" s="57"/>
      <c r="I10" s="58"/>
      <c r="J10" s="59"/>
      <c r="K10" s="57">
        <v>1</v>
      </c>
      <c r="L10" s="60"/>
      <c r="M10" s="61"/>
      <c r="N10" s="57"/>
      <c r="O10" s="60"/>
      <c r="P10" s="55">
        <v>1</v>
      </c>
      <c r="Q10" s="58"/>
      <c r="R10" s="61"/>
      <c r="S10" s="61"/>
      <c r="T10" s="121"/>
      <c r="U10" s="126"/>
      <c r="V10" s="124" t="str">
        <f t="shared" si="0"/>
        <v/>
      </c>
      <c r="W10" s="126"/>
      <c r="X10" s="126"/>
      <c r="Y10" s="126"/>
      <c r="Z10" s="126"/>
      <c r="AA10" s="124">
        <f t="shared" si="1"/>
        <v>1</v>
      </c>
      <c r="AB10" s="126"/>
      <c r="AC10" s="121">
        <f t="shared" si="2"/>
        <v>1</v>
      </c>
    </row>
    <row r="11" spans="1:29">
      <c r="A11" s="25">
        <v>7</v>
      </c>
      <c r="B11" s="2">
        <v>498</v>
      </c>
      <c r="C11" s="2">
        <v>5</v>
      </c>
      <c r="D11" s="40">
        <v>1</v>
      </c>
      <c r="E11" s="56">
        <v>5</v>
      </c>
      <c r="F11" s="55">
        <v>4</v>
      </c>
      <c r="G11" s="56"/>
      <c r="H11" s="57"/>
      <c r="I11" s="58">
        <v>1</v>
      </c>
      <c r="J11" s="59"/>
      <c r="K11" s="57">
        <v>1</v>
      </c>
      <c r="L11" s="60"/>
      <c r="M11" s="61"/>
      <c r="N11" s="57"/>
      <c r="O11" s="60"/>
      <c r="P11" s="55">
        <v>2</v>
      </c>
      <c r="Q11" s="58">
        <v>1</v>
      </c>
      <c r="R11" s="61"/>
      <c r="S11" s="61"/>
      <c r="T11" s="121"/>
      <c r="U11" s="126"/>
      <c r="V11" s="124">
        <f t="shared" si="0"/>
        <v>2</v>
      </c>
      <c r="W11" s="126"/>
      <c r="X11" s="126"/>
      <c r="Y11" s="126"/>
      <c r="Z11" s="126"/>
      <c r="AA11" s="124" t="str">
        <f t="shared" si="1"/>
        <v/>
      </c>
      <c r="AB11" s="126"/>
      <c r="AC11" s="121" t="str">
        <f t="shared" si="2"/>
        <v/>
      </c>
    </row>
    <row r="12" spans="1:29">
      <c r="A12" s="25">
        <v>8</v>
      </c>
      <c r="B12" s="2">
        <v>138</v>
      </c>
      <c r="C12" s="2">
        <v>3</v>
      </c>
      <c r="D12" s="40">
        <v>17</v>
      </c>
      <c r="E12" s="55">
        <v>3</v>
      </c>
      <c r="F12" s="55">
        <v>3</v>
      </c>
      <c r="G12" s="56"/>
      <c r="H12" s="57"/>
      <c r="I12" s="58"/>
      <c r="J12" s="59"/>
      <c r="K12" s="57"/>
      <c r="L12" s="60"/>
      <c r="M12" s="61"/>
      <c r="N12" s="57"/>
      <c r="O12" s="60"/>
      <c r="P12" s="55">
        <v>2</v>
      </c>
      <c r="Q12" s="58">
        <v>1</v>
      </c>
      <c r="R12" s="61"/>
      <c r="S12" s="61"/>
      <c r="T12" s="121"/>
      <c r="U12" s="126"/>
      <c r="V12" s="124">
        <f t="shared" si="0"/>
        <v>2</v>
      </c>
      <c r="W12" s="126"/>
      <c r="X12" s="126"/>
      <c r="Y12" s="126"/>
      <c r="Z12" s="126"/>
      <c r="AA12" s="124" t="str">
        <f t="shared" si="1"/>
        <v/>
      </c>
      <c r="AB12" s="126"/>
      <c r="AC12" s="121" t="str">
        <f t="shared" si="2"/>
        <v/>
      </c>
    </row>
    <row r="13" spans="1:29" ht="13.5" thickBot="1">
      <c r="A13" s="26">
        <v>9</v>
      </c>
      <c r="B13" s="4">
        <v>310</v>
      </c>
      <c r="C13" s="4">
        <v>4</v>
      </c>
      <c r="D13" s="41">
        <v>7</v>
      </c>
      <c r="E13" s="182">
        <v>3</v>
      </c>
      <c r="F13" s="84">
        <v>3</v>
      </c>
      <c r="G13" s="62"/>
      <c r="H13" s="63">
        <v>1</v>
      </c>
      <c r="I13" s="64"/>
      <c r="J13" s="65"/>
      <c r="K13" s="63">
        <v>1</v>
      </c>
      <c r="L13" s="66"/>
      <c r="M13" s="67"/>
      <c r="N13" s="63"/>
      <c r="O13" s="66"/>
      <c r="P13" s="84">
        <v>1</v>
      </c>
      <c r="Q13" s="64">
        <v>1</v>
      </c>
      <c r="R13" s="67"/>
      <c r="S13" s="67"/>
      <c r="T13" s="128"/>
      <c r="U13" s="127"/>
      <c r="V13" s="124">
        <f t="shared" si="0"/>
        <v>1</v>
      </c>
      <c r="W13" s="127"/>
      <c r="X13" s="127"/>
      <c r="Y13" s="127"/>
      <c r="Z13" s="127"/>
      <c r="AA13" s="124" t="str">
        <f t="shared" si="1"/>
        <v/>
      </c>
      <c r="AB13" s="127"/>
      <c r="AC13" s="128" t="str">
        <f t="shared" si="2"/>
        <v/>
      </c>
    </row>
    <row r="14" spans="1:29" ht="14.25" thickTop="1" thickBot="1">
      <c r="A14" s="27"/>
      <c r="B14" s="8">
        <f>SUM(B5:B13)</f>
        <v>2767</v>
      </c>
      <c r="C14" s="8">
        <f>SUM(C5:C13)</f>
        <v>36</v>
      </c>
      <c r="D14" s="42" t="s">
        <v>5</v>
      </c>
      <c r="E14" s="30">
        <f>SUM(E5:E13)</f>
        <v>37</v>
      </c>
      <c r="F14" s="30">
        <f>SUM(F5:F13)</f>
        <v>35</v>
      </c>
      <c r="G14" s="37">
        <f>SUM(G5:G13)</f>
        <v>4</v>
      </c>
      <c r="H14" s="10">
        <f>SUM(H5:H13)</f>
        <v>1</v>
      </c>
      <c r="I14" s="29">
        <f>SUM(I5:I13)</f>
        <v>2</v>
      </c>
      <c r="J14" s="35">
        <f>IF((A28=27),"",(SUM(J5:J13)/SUM(J5:L13))*100)</f>
        <v>0</v>
      </c>
      <c r="K14" s="22">
        <f>IF((A28=27),"",(SUM(K5:K13)/SUM(J5:L13))*100)</f>
        <v>71.428571428571431</v>
      </c>
      <c r="L14" s="31">
        <f>IF((A28=27),"",(SUM(L5:L13)/SUM(J5:L13))*100)</f>
        <v>28.571428571428569</v>
      </c>
      <c r="M14" s="15">
        <f>SUM(M5:M13)</f>
        <v>0</v>
      </c>
      <c r="N14" s="10">
        <f>SUM(N5:N13)</f>
        <v>0</v>
      </c>
      <c r="O14" s="17">
        <f>SUM(O5:O13)</f>
        <v>0</v>
      </c>
      <c r="P14" s="30">
        <f>SUM(P5:P13)</f>
        <v>18</v>
      </c>
      <c r="Q14" s="29">
        <f>SUM(Q5:Q13)</f>
        <v>8</v>
      </c>
      <c r="R14" s="153"/>
      <c r="S14" s="15">
        <f>IF(Q14=0,"",SUM(S5:S13)/Q14)</f>
        <v>0</v>
      </c>
      <c r="T14" s="129"/>
      <c r="U14" s="130"/>
      <c r="V14" s="129">
        <f>SUM(V5:V13)</f>
        <v>17</v>
      </c>
      <c r="W14" s="130">
        <f>ColorFunction($E$30,$E$5:$E$13)</f>
        <v>0</v>
      </c>
      <c r="X14" s="130">
        <f>ColorFunction($E$31,$E$5:$E$13)</f>
        <v>1</v>
      </c>
      <c r="Y14" s="130">
        <f>ColorFunction($E$32,$E$5:$E$13)</f>
        <v>2</v>
      </c>
      <c r="Z14" s="130">
        <f>ColorFunction($E$33,$E$5:$E$13)</f>
        <v>0</v>
      </c>
      <c r="AA14" s="131">
        <f>SUM(AA5:AA13)/(9-Q14)*100</f>
        <v>100</v>
      </c>
      <c r="AB14" s="130">
        <f>COUNTIF(P5:P13,"&gt;2")</f>
        <v>2</v>
      </c>
      <c r="AC14" s="129">
        <f>IF((G14=0),"",SUM(AC5:AC13)/G14*100)</f>
        <v>50</v>
      </c>
    </row>
    <row r="15" spans="1:29" ht="13.5" thickTop="1">
      <c r="A15" s="24">
        <v>10</v>
      </c>
      <c r="B15" s="3">
        <v>481</v>
      </c>
      <c r="C15" s="3">
        <v>5</v>
      </c>
      <c r="D15" s="39">
        <v>4</v>
      </c>
      <c r="E15" s="170">
        <v>4</v>
      </c>
      <c r="F15" s="147">
        <v>4</v>
      </c>
      <c r="G15" s="48">
        <v>1</v>
      </c>
      <c r="H15" s="52"/>
      <c r="I15" s="68"/>
      <c r="J15" s="51"/>
      <c r="K15" s="52">
        <v>1</v>
      </c>
      <c r="L15" s="53"/>
      <c r="M15" s="69"/>
      <c r="N15" s="52"/>
      <c r="O15" s="53"/>
      <c r="P15" s="147">
        <v>1</v>
      </c>
      <c r="Q15" s="68">
        <v>1</v>
      </c>
      <c r="R15" s="69"/>
      <c r="S15" s="69"/>
      <c r="T15" s="122"/>
      <c r="U15" s="124"/>
      <c r="V15" s="124">
        <f t="shared" ref="V15:V23" si="3">IF(Q15=0,"",P15)</f>
        <v>1</v>
      </c>
      <c r="W15" s="124"/>
      <c r="X15" s="124"/>
      <c r="Y15" s="124"/>
      <c r="Z15" s="124"/>
      <c r="AA15" s="124" t="str">
        <f t="shared" ref="AA15:AA23" si="4">IF(AND(Q15="",P15=1),1,"")</f>
        <v/>
      </c>
      <c r="AB15" s="124"/>
      <c r="AC15" s="125">
        <f t="shared" ref="AC15:AC23" si="5">IF(AND(G15=""),"",SUM(K15))</f>
        <v>1</v>
      </c>
    </row>
    <row r="16" spans="1:29">
      <c r="A16" s="25">
        <v>11</v>
      </c>
      <c r="B16" s="2">
        <v>319</v>
      </c>
      <c r="C16" s="2">
        <v>4</v>
      </c>
      <c r="D16" s="40">
        <v>16</v>
      </c>
      <c r="E16" s="56">
        <v>4</v>
      </c>
      <c r="F16" s="55">
        <v>4</v>
      </c>
      <c r="G16" s="56"/>
      <c r="H16" s="57">
        <v>1</v>
      </c>
      <c r="I16" s="58"/>
      <c r="J16" s="59"/>
      <c r="K16" s="57">
        <v>1</v>
      </c>
      <c r="L16" s="60"/>
      <c r="M16" s="61"/>
      <c r="N16" s="57"/>
      <c r="O16" s="60"/>
      <c r="P16" s="55">
        <v>2</v>
      </c>
      <c r="Q16" s="58">
        <v>1</v>
      </c>
      <c r="R16" s="61"/>
      <c r="S16" s="61"/>
      <c r="T16" s="121"/>
      <c r="U16" s="126"/>
      <c r="V16" s="124">
        <f t="shared" si="3"/>
        <v>2</v>
      </c>
      <c r="W16" s="126"/>
      <c r="X16" s="126"/>
      <c r="Y16" s="126"/>
      <c r="Z16" s="126"/>
      <c r="AA16" s="124" t="str">
        <f t="shared" si="4"/>
        <v/>
      </c>
      <c r="AB16" s="126"/>
      <c r="AC16" s="121" t="str">
        <f t="shared" si="5"/>
        <v/>
      </c>
    </row>
    <row r="17" spans="1:29">
      <c r="A17" s="25">
        <v>12</v>
      </c>
      <c r="B17" s="2">
        <v>431</v>
      </c>
      <c r="C17" s="2">
        <v>5</v>
      </c>
      <c r="D17" s="40">
        <v>2</v>
      </c>
      <c r="E17" s="48">
        <v>5</v>
      </c>
      <c r="F17" s="55">
        <v>4</v>
      </c>
      <c r="G17" s="56">
        <v>1</v>
      </c>
      <c r="H17" s="57"/>
      <c r="I17" s="58"/>
      <c r="J17" s="59"/>
      <c r="K17" s="57">
        <v>1</v>
      </c>
      <c r="L17" s="60"/>
      <c r="M17" s="61"/>
      <c r="N17" s="57"/>
      <c r="O17" s="60"/>
      <c r="P17" s="55">
        <v>1</v>
      </c>
      <c r="Q17" s="58"/>
      <c r="R17" s="61"/>
      <c r="S17" s="61"/>
      <c r="T17" s="121"/>
      <c r="U17" s="126"/>
      <c r="V17" s="124" t="str">
        <f t="shared" si="3"/>
        <v/>
      </c>
      <c r="W17" s="126"/>
      <c r="X17" s="126"/>
      <c r="Y17" s="126"/>
      <c r="Z17" s="126"/>
      <c r="AA17" s="124">
        <f t="shared" si="4"/>
        <v>1</v>
      </c>
      <c r="AB17" s="126"/>
      <c r="AC17" s="121">
        <f t="shared" si="5"/>
        <v>1</v>
      </c>
    </row>
    <row r="18" spans="1:29">
      <c r="A18" s="25">
        <v>13</v>
      </c>
      <c r="B18" s="2">
        <v>122</v>
      </c>
      <c r="C18" s="2">
        <v>3</v>
      </c>
      <c r="D18" s="40">
        <v>18</v>
      </c>
      <c r="E18" s="56">
        <v>3</v>
      </c>
      <c r="F18" s="55">
        <v>3</v>
      </c>
      <c r="G18" s="56"/>
      <c r="H18" s="57"/>
      <c r="I18" s="58"/>
      <c r="J18" s="59"/>
      <c r="K18" s="57"/>
      <c r="L18" s="60"/>
      <c r="M18" s="61"/>
      <c r="N18" s="57"/>
      <c r="O18" s="60"/>
      <c r="P18" s="55">
        <v>2</v>
      </c>
      <c r="Q18" s="58">
        <v>1</v>
      </c>
      <c r="R18" s="61"/>
      <c r="S18" s="61"/>
      <c r="T18" s="121"/>
      <c r="U18" s="126"/>
      <c r="V18" s="124">
        <f t="shared" si="3"/>
        <v>2</v>
      </c>
      <c r="W18" s="126"/>
      <c r="X18" s="126"/>
      <c r="Y18" s="126"/>
      <c r="Z18" s="126"/>
      <c r="AA18" s="124" t="str">
        <f t="shared" si="4"/>
        <v/>
      </c>
      <c r="AB18" s="126"/>
      <c r="AC18" s="121" t="str">
        <f t="shared" si="5"/>
        <v/>
      </c>
    </row>
    <row r="19" spans="1:29">
      <c r="A19" s="25">
        <v>14</v>
      </c>
      <c r="B19" s="2">
        <v>379</v>
      </c>
      <c r="C19" s="2">
        <v>4</v>
      </c>
      <c r="D19" s="40">
        <v>6</v>
      </c>
      <c r="E19" s="56">
        <v>4</v>
      </c>
      <c r="F19" s="55">
        <v>4</v>
      </c>
      <c r="G19" s="56">
        <v>1</v>
      </c>
      <c r="H19" s="57"/>
      <c r="I19" s="58"/>
      <c r="J19" s="59"/>
      <c r="K19" s="57">
        <v>1</v>
      </c>
      <c r="L19" s="60"/>
      <c r="M19" s="61"/>
      <c r="N19" s="57"/>
      <c r="O19" s="60"/>
      <c r="P19" s="55">
        <v>1</v>
      </c>
      <c r="Q19" s="58"/>
      <c r="R19" s="61"/>
      <c r="S19" s="61"/>
      <c r="T19" s="121"/>
      <c r="U19" s="126"/>
      <c r="V19" s="124" t="str">
        <f t="shared" si="3"/>
        <v/>
      </c>
      <c r="W19" s="126"/>
      <c r="X19" s="126"/>
      <c r="Y19" s="126"/>
      <c r="Z19" s="126"/>
      <c r="AA19" s="124">
        <f t="shared" si="4"/>
        <v>1</v>
      </c>
      <c r="AB19" s="126"/>
      <c r="AC19" s="121">
        <f t="shared" si="5"/>
        <v>1</v>
      </c>
    </row>
    <row r="20" spans="1:29">
      <c r="A20" s="25">
        <v>15</v>
      </c>
      <c r="B20" s="2">
        <v>316</v>
      </c>
      <c r="C20" s="2">
        <v>4</v>
      </c>
      <c r="D20" s="40">
        <v>8</v>
      </c>
      <c r="E20" s="56">
        <v>4</v>
      </c>
      <c r="F20" s="55">
        <v>4</v>
      </c>
      <c r="G20" s="56">
        <v>1</v>
      </c>
      <c r="H20" s="57"/>
      <c r="I20" s="58"/>
      <c r="J20" s="59"/>
      <c r="K20" s="57">
        <v>1</v>
      </c>
      <c r="L20" s="60"/>
      <c r="M20" s="61"/>
      <c r="N20" s="57"/>
      <c r="O20" s="60"/>
      <c r="P20" s="55">
        <v>2</v>
      </c>
      <c r="Q20" s="58">
        <v>1</v>
      </c>
      <c r="R20" s="61"/>
      <c r="S20" s="61"/>
      <c r="T20" s="121"/>
      <c r="U20" s="126"/>
      <c r="V20" s="124">
        <f t="shared" si="3"/>
        <v>2</v>
      </c>
      <c r="W20" s="126"/>
      <c r="X20" s="126"/>
      <c r="Y20" s="126"/>
      <c r="Z20" s="126"/>
      <c r="AA20" s="124" t="str">
        <f t="shared" si="4"/>
        <v/>
      </c>
      <c r="AB20" s="126"/>
      <c r="AC20" s="121">
        <f t="shared" si="5"/>
        <v>1</v>
      </c>
    </row>
    <row r="21" spans="1:29">
      <c r="A21" s="25">
        <v>16</v>
      </c>
      <c r="B21" s="2">
        <v>322</v>
      </c>
      <c r="C21" s="2">
        <v>4</v>
      </c>
      <c r="D21" s="40">
        <v>14</v>
      </c>
      <c r="E21" s="56">
        <v>4</v>
      </c>
      <c r="F21" s="55">
        <v>4</v>
      </c>
      <c r="G21" s="56">
        <v>1</v>
      </c>
      <c r="H21" s="57"/>
      <c r="I21" s="58"/>
      <c r="J21" s="59"/>
      <c r="K21" s="57">
        <v>1</v>
      </c>
      <c r="L21" s="60"/>
      <c r="M21" s="61"/>
      <c r="N21" s="57"/>
      <c r="O21" s="60"/>
      <c r="P21" s="55">
        <v>2</v>
      </c>
      <c r="Q21" s="58">
        <v>1</v>
      </c>
      <c r="R21" s="61"/>
      <c r="S21" s="61"/>
      <c r="T21" s="121"/>
      <c r="U21" s="126"/>
      <c r="V21" s="124">
        <f t="shared" si="3"/>
        <v>2</v>
      </c>
      <c r="W21" s="126"/>
      <c r="X21" s="126"/>
      <c r="Y21" s="126"/>
      <c r="Z21" s="126"/>
      <c r="AA21" s="124" t="str">
        <f t="shared" si="4"/>
        <v/>
      </c>
      <c r="AB21" s="126"/>
      <c r="AC21" s="121">
        <f t="shared" si="5"/>
        <v>1</v>
      </c>
    </row>
    <row r="22" spans="1:29">
      <c r="A22" s="25">
        <v>17</v>
      </c>
      <c r="B22" s="2">
        <v>345</v>
      </c>
      <c r="C22" s="2">
        <v>4</v>
      </c>
      <c r="D22" s="40">
        <v>10</v>
      </c>
      <c r="E22" s="56">
        <v>4</v>
      </c>
      <c r="F22" s="55">
        <v>4</v>
      </c>
      <c r="G22" s="56">
        <v>1</v>
      </c>
      <c r="H22" s="57"/>
      <c r="I22" s="58"/>
      <c r="J22" s="59"/>
      <c r="K22" s="57">
        <v>1</v>
      </c>
      <c r="L22" s="60"/>
      <c r="M22" s="61"/>
      <c r="N22" s="57"/>
      <c r="O22" s="60"/>
      <c r="P22" s="55">
        <v>2</v>
      </c>
      <c r="Q22" s="58">
        <v>1</v>
      </c>
      <c r="R22" s="61"/>
      <c r="S22" s="61"/>
      <c r="T22" s="121"/>
      <c r="U22" s="126"/>
      <c r="V22" s="124">
        <f t="shared" si="3"/>
        <v>2</v>
      </c>
      <c r="W22" s="126"/>
      <c r="X22" s="126"/>
      <c r="Y22" s="126"/>
      <c r="Z22" s="126"/>
      <c r="AA22" s="124" t="str">
        <f t="shared" si="4"/>
        <v/>
      </c>
      <c r="AB22" s="126"/>
      <c r="AC22" s="121">
        <f t="shared" si="5"/>
        <v>1</v>
      </c>
    </row>
    <row r="23" spans="1:29" ht="13.5" thickBot="1">
      <c r="A23" s="28">
        <v>18</v>
      </c>
      <c r="B23" s="5">
        <v>281</v>
      </c>
      <c r="C23" s="5">
        <v>4</v>
      </c>
      <c r="D23" s="43">
        <v>12</v>
      </c>
      <c r="E23" s="56">
        <v>4</v>
      </c>
      <c r="F23" s="70">
        <v>4</v>
      </c>
      <c r="G23" s="71"/>
      <c r="H23" s="72">
        <v>1</v>
      </c>
      <c r="I23" s="73"/>
      <c r="J23" s="74"/>
      <c r="K23" s="72">
        <v>1</v>
      </c>
      <c r="L23" s="75"/>
      <c r="M23" s="76"/>
      <c r="N23" s="72"/>
      <c r="O23" s="75"/>
      <c r="P23" s="70">
        <v>2</v>
      </c>
      <c r="Q23" s="73">
        <v>1</v>
      </c>
      <c r="R23" s="76"/>
      <c r="S23" s="76"/>
      <c r="T23" s="133"/>
      <c r="U23" s="132"/>
      <c r="V23" s="124">
        <f t="shared" si="3"/>
        <v>2</v>
      </c>
      <c r="W23" s="132"/>
      <c r="X23" s="132"/>
      <c r="Y23" s="132"/>
      <c r="Z23" s="132"/>
      <c r="AA23" s="124" t="str">
        <f t="shared" si="4"/>
        <v/>
      </c>
      <c r="AB23" s="132"/>
      <c r="AC23" s="128" t="str">
        <f t="shared" si="5"/>
        <v/>
      </c>
    </row>
    <row r="24" spans="1:29" ht="14.25" thickTop="1" thickBot="1">
      <c r="A24" s="7"/>
      <c r="B24" s="8">
        <f>SUM(B15:B23)</f>
        <v>2996</v>
      </c>
      <c r="C24" s="8">
        <f>SUM(C15:C23)</f>
        <v>37</v>
      </c>
      <c r="D24" s="42" t="s">
        <v>6</v>
      </c>
      <c r="E24" s="30">
        <f>SUM(E15:E23)</f>
        <v>36</v>
      </c>
      <c r="F24" s="30">
        <f>SUM(F15:F23)</f>
        <v>35</v>
      </c>
      <c r="G24" s="37">
        <f>SUM(G15:G23)</f>
        <v>6</v>
      </c>
      <c r="H24" s="10">
        <f>SUM(H15:H23)</f>
        <v>2</v>
      </c>
      <c r="I24" s="29">
        <f>SUM(I15:I23)</f>
        <v>0</v>
      </c>
      <c r="J24" s="35">
        <f>IF((A29=27),"",(SUM(J15:J23)/SUM(J15:L23))*100)</f>
        <v>0</v>
      </c>
      <c r="K24" s="35">
        <f>IF((A29=27),"",(SUM(K15:K23)/SUM(J15:L23))*100)</f>
        <v>100</v>
      </c>
      <c r="L24" s="35">
        <f>IF((A29=27),"",(SUM(L15:L23)/SUM(J15:L23))*100)</f>
        <v>0</v>
      </c>
      <c r="M24" s="15">
        <f>SUM(M15:M23)</f>
        <v>0</v>
      </c>
      <c r="N24" s="10">
        <f>SUM(N15:N23)</f>
        <v>0</v>
      </c>
      <c r="O24" s="17">
        <f>SUM(O15:O23)</f>
        <v>0</v>
      </c>
      <c r="P24" s="30">
        <f>SUM(P15:P23)</f>
        <v>15</v>
      </c>
      <c r="Q24" s="29">
        <f>SUM(Q15:Q23)</f>
        <v>7</v>
      </c>
      <c r="R24" s="153"/>
      <c r="S24" s="15">
        <f>IF(Q24=0,"",SUM(S15:S23)/Q24)</f>
        <v>0</v>
      </c>
      <c r="T24" s="129"/>
      <c r="U24" s="130"/>
      <c r="V24" s="129">
        <f>SUM(V15:V23)</f>
        <v>13</v>
      </c>
      <c r="W24" s="130">
        <f>ColorFunction($E$30,$E$15:$E$23)</f>
        <v>0</v>
      </c>
      <c r="X24" s="130">
        <f>ColorFunction($E$31,$E$15:$E$23)</f>
        <v>1</v>
      </c>
      <c r="Y24" s="130">
        <f>ColorFunction($E$32,$E$15:$E$23)</f>
        <v>0</v>
      </c>
      <c r="Z24" s="130">
        <f>ColorFunction($E$33,$E$15:$E$23)</f>
        <v>0</v>
      </c>
      <c r="AA24" s="131">
        <f>SUM(AA15:AA23)/(9-Q24)*100</f>
        <v>100</v>
      </c>
      <c r="AB24" s="130">
        <f>COUNTIF(P15:P23,"&gt;2")</f>
        <v>0</v>
      </c>
      <c r="AC24" s="131">
        <f>IF((G24=0),"",SUM(AC15:AC23)/G24*100)</f>
        <v>100</v>
      </c>
    </row>
    <row r="25" spans="1:29" ht="14.25" thickTop="1" thickBot="1">
      <c r="A25" s="6"/>
      <c r="B25" s="9">
        <f>SUM(B24,B14)</f>
        <v>5763</v>
      </c>
      <c r="C25" s="9">
        <f>SUM(C24,C14)</f>
        <v>73</v>
      </c>
      <c r="D25" s="44" t="s">
        <v>7</v>
      </c>
      <c r="E25" s="81">
        <f>IF(E14=0,"0",(E24+E14))</f>
        <v>73</v>
      </c>
      <c r="F25" s="30">
        <f>SUM(F14,F24)</f>
        <v>70</v>
      </c>
      <c r="G25" s="18">
        <f>SUM(G24,G14)</f>
        <v>10</v>
      </c>
      <c r="H25" s="11">
        <f>SUM(H24,H14)</f>
        <v>3</v>
      </c>
      <c r="I25" s="20">
        <f>SUM(I24,I14)</f>
        <v>2</v>
      </c>
      <c r="J25" s="36">
        <f>IF((A28=27),"",(SUM(J14,J24)/2))</f>
        <v>0</v>
      </c>
      <c r="K25" s="23">
        <f>IF((A28=27),"",(SUM(K14,K24)/2))</f>
        <v>85.714285714285722</v>
      </c>
      <c r="L25" s="32">
        <f>IF((A28=27),"",(SUM(L14,L24)/2))</f>
        <v>14.285714285714285</v>
      </c>
      <c r="M25" s="33">
        <f>SUM(M24,M14)</f>
        <v>0</v>
      </c>
      <c r="N25" s="11">
        <f>SUM(N24,N14)</f>
        <v>0</v>
      </c>
      <c r="O25" s="21">
        <f>SUM(O24,O14)</f>
        <v>0</v>
      </c>
      <c r="P25" s="92">
        <f>IF(P14+P24=0,"",SUM(P24,P14))</f>
        <v>33</v>
      </c>
      <c r="Q25" s="20">
        <f>IF(Q14+Q24=0,"",SUM(Q24,Q14))</f>
        <v>15</v>
      </c>
      <c r="R25" s="154"/>
      <c r="S25" s="33">
        <f>IF(Q25="","",SUM(S24,S14)/2)</f>
        <v>0</v>
      </c>
      <c r="T25" s="80" t="str">
        <f>IF(N25=0,"",(O25)/N25*100)</f>
        <v/>
      </c>
      <c r="U25" s="82">
        <f>IF(Q25="","",(Q25)/18*100)</f>
        <v>83.333333333333343</v>
      </c>
      <c r="V25" s="93">
        <f>IF(Q25="","",(V14+V24)/Q25)</f>
        <v>2</v>
      </c>
      <c r="W25" s="82">
        <f>SUM(W14,W24)</f>
        <v>0</v>
      </c>
      <c r="X25" s="82">
        <f>IF(X14+X24=0,"",SUM(X14,X24))</f>
        <v>2</v>
      </c>
      <c r="Y25" s="82">
        <f>SUM(Y14,Y24)</f>
        <v>2</v>
      </c>
      <c r="Z25" s="82">
        <f>SUM(Z14,Z24)</f>
        <v>0</v>
      </c>
      <c r="AA25" s="101">
        <f>IF(Q25="","",SUM(AA5:AA13,AA15:AA23)/SUM(18-Q25)*100)</f>
        <v>100</v>
      </c>
      <c r="AB25" s="82">
        <f>SUM(AB14,AB24)</f>
        <v>2</v>
      </c>
      <c r="AC25" s="102">
        <f>SUM(AC24,AC14)/2</f>
        <v>75</v>
      </c>
    </row>
    <row r="26" spans="1:29" ht="13.5" thickTop="1"/>
    <row r="27" spans="1:29">
      <c r="E27" s="85" t="s">
        <v>56</v>
      </c>
    </row>
    <row r="28" spans="1:29" ht="15.75" thickBot="1">
      <c r="A28" s="103">
        <f>COUNTBLANK(I5:K13)</f>
        <v>20</v>
      </c>
      <c r="W28" s="155" t="s">
        <v>115</v>
      </c>
    </row>
    <row r="29" spans="1:29" ht="14.25" thickTop="1" thickBot="1">
      <c r="A29" s="103">
        <f>COUNTBLANK(I15:K23)</f>
        <v>19</v>
      </c>
      <c r="E29" t="s">
        <v>54</v>
      </c>
      <c r="S29" s="37" t="s">
        <v>94</v>
      </c>
      <c r="T29" s="14"/>
      <c r="W29" s="156" t="s">
        <v>116</v>
      </c>
      <c r="X29" s="160" t="s">
        <v>123</v>
      </c>
      <c r="Y29" s="156" t="s">
        <v>109</v>
      </c>
    </row>
    <row r="30" spans="1:29" ht="14.25" thickTop="1" thickBot="1">
      <c r="A30" s="103">
        <f>SUM(L5:L23)</f>
        <v>30.571428571428569</v>
      </c>
      <c r="E30" s="123" t="s">
        <v>79</v>
      </c>
      <c r="S30" s="30" t="s">
        <v>95</v>
      </c>
      <c r="T30" s="30">
        <f>SUMIF(C:C,"3",E:E)/COUNTIF(C:C,3)</f>
        <v>3</v>
      </c>
      <c r="W30" s="156" t="s">
        <v>117</v>
      </c>
      <c r="X30" s="118">
        <f>COUNTIFS(R5:R23,"&gt;=45",R5:R23,"&lt;=70")</f>
        <v>0</v>
      </c>
      <c r="Y30" s="157" t="str">
        <f>IF(X30=0,"",AVERAGEIFS(S5:S23,R5:R23,"&gt;=45",R5:R23,"&lt;=70"))</f>
        <v/>
      </c>
    </row>
    <row r="31" spans="1:29" ht="14.25" thickTop="1" thickBot="1">
      <c r="E31" s="88" t="s">
        <v>51</v>
      </c>
      <c r="S31" s="30" t="s">
        <v>96</v>
      </c>
      <c r="T31" s="30">
        <f>SUMIF(C:C,"4",E:E)/COUNTIF(C:C,4)</f>
        <v>4.0909090909090908</v>
      </c>
      <c r="W31" s="158" t="s">
        <v>118</v>
      </c>
      <c r="X31" s="118">
        <f>COUNTIFS(R5:R23,"&gt;=71",R5:R23,"&lt;=90")</f>
        <v>0</v>
      </c>
      <c r="Y31" s="157" t="str">
        <f>IF(X31=0,"",AVERAGEIFS(S5:S23,R5:R23,"&gt;=71",R5:R23,"&lt;=90"))</f>
        <v/>
      </c>
    </row>
    <row r="32" spans="1:29" ht="14.25" thickTop="1" thickBot="1">
      <c r="E32" s="119" t="s">
        <v>52</v>
      </c>
      <c r="S32" s="30" t="s">
        <v>97</v>
      </c>
      <c r="T32" s="30">
        <f>SUMIF(C:C,"5",E:E)/COUNTIF(C:C,5)</f>
        <v>4.75</v>
      </c>
      <c r="W32" s="158" t="s">
        <v>119</v>
      </c>
      <c r="X32" s="118">
        <f>COUNTIFS(R5:R23,"&gt;=91",R5:R23,"&lt;=115")</f>
        <v>0</v>
      </c>
      <c r="Y32" s="159" t="str">
        <f>IF(X32=0,"",AVERAGEIFS(S5:S23,R5:R23,"&gt;=91",R5:R23,"&lt;=115"))</f>
        <v/>
      </c>
    </row>
    <row r="33" spans="5:26" ht="14.25" thickTop="1" thickBot="1">
      <c r="E33" s="89" t="s">
        <v>55</v>
      </c>
      <c r="F33" s="89"/>
      <c r="G33" s="89"/>
      <c r="W33" s="158" t="s">
        <v>120</v>
      </c>
      <c r="X33" s="118">
        <f>COUNTIFS(R5:R23,"&gt;=116",R5:R23,"&lt;=140")</f>
        <v>0</v>
      </c>
      <c r="Y33" s="157" t="str">
        <f>IF(X33=0,"",AVERAGEIFS(S5:S23,R5:R23,"&gt;=116",R5:R23,"&lt;=140"))</f>
        <v/>
      </c>
    </row>
    <row r="34" spans="5:26" ht="14.25" thickTop="1" thickBot="1">
      <c r="S34" s="30" t="s">
        <v>102</v>
      </c>
      <c r="T34" s="136">
        <f>IF(E25="0","",SUM(E5:E8)-SUM(C5:C8))</f>
        <v>2</v>
      </c>
      <c r="W34" s="158" t="s">
        <v>121</v>
      </c>
      <c r="X34" s="118">
        <f>COUNTIFS(R5:R23,"&gt;=141",R5:R23,"&lt;=161")</f>
        <v>0</v>
      </c>
      <c r="Y34" s="157" t="str">
        <f>IF(X34=0,"",AVERAGEIFS(S5:S23,R5:R23,"&gt;=141",R5:R23,"&lt;=160"))</f>
        <v/>
      </c>
    </row>
    <row r="35" spans="5:26" ht="14.25" thickTop="1" thickBot="1">
      <c r="S35" s="30" t="s">
        <v>103</v>
      </c>
      <c r="T35" s="136">
        <f>IF(E25="0","",SUM(E20:E23)-SUM(C20:C23))</f>
        <v>0</v>
      </c>
      <c r="W35" s="158" t="s">
        <v>122</v>
      </c>
      <c r="X35" s="118">
        <f>COUNTIFS(R5:R23,"&gt;=161",R5:R23,"&lt;=180")</f>
        <v>0</v>
      </c>
      <c r="Y35" s="157" t="str">
        <f>IF(X35=0,"",AVERAGEIFS(S5:S23,R5:R23,"&gt;=161",R5:R23,"&lt;=180"))</f>
        <v/>
      </c>
    </row>
    <row r="36" spans="5:26" ht="13.5" thickTop="1"/>
    <row r="37" spans="5:26" ht="13.5" thickBot="1">
      <c r="W37" s="98" t="s">
        <v>124</v>
      </c>
    </row>
    <row r="38" spans="5:26" ht="14.25" thickTop="1" thickBot="1">
      <c r="W38" s="156" t="s">
        <v>116</v>
      </c>
      <c r="X38" s="160" t="s">
        <v>123</v>
      </c>
      <c r="Y38" s="165" t="s">
        <v>138</v>
      </c>
      <c r="Z38" s="166" t="s">
        <v>135</v>
      </c>
    </row>
    <row r="39" spans="5:26" ht="14.25" thickTop="1" thickBot="1">
      <c r="W39" s="158" t="s">
        <v>139</v>
      </c>
      <c r="X39" s="118">
        <f>COUNTIFS(S5:S23,"&gt;=0,1",S5:S23,"&lt;=0,9")</f>
        <v>0</v>
      </c>
      <c r="Y39" s="86" t="str">
        <f>IF(X39=0,"",COUNTIFS(P5:P23,"=1",S5:S23,"&lt;1"))</f>
        <v/>
      </c>
      <c r="Z39" s="86" t="str">
        <f t="shared" ref="Z39" si="6">IF(X39=0,"",Y39/X39*100)</f>
        <v/>
      </c>
    </row>
    <row r="40" spans="5:26" ht="14.25" thickTop="1" thickBot="1">
      <c r="W40" s="156" t="s">
        <v>125</v>
      </c>
      <c r="X40" s="118">
        <f>COUNTIFS(S5:S23,"&gt;=1",S5:S23,"&lt;=1,5")</f>
        <v>0</v>
      </c>
      <c r="Y40" s="86" t="str">
        <f>IF(X40=0,"",COUNTIFS(P5:P23,"=1",S5:S23,"&gt;=1",S5:S23,"&lt;=1,5"))</f>
        <v/>
      </c>
      <c r="Z40" s="86" t="str">
        <f>IF(X40=0,"",Y40/X40*100)</f>
        <v/>
      </c>
    </row>
    <row r="41" spans="5:26" ht="14.25" thickTop="1" thickBot="1">
      <c r="W41" s="156" t="s">
        <v>126</v>
      </c>
      <c r="X41" s="118">
        <f>COUNTIFS(S5:S23,"&gt;=1,6",S5:S23,"&lt;=3")</f>
        <v>0</v>
      </c>
      <c r="Y41" s="86" t="str">
        <f>IF(X41=0,"",COUNTIFS(P5:P23,"=1",S5:S23,"&gt;=1,6",S5:S23,"&lt;=3"))</f>
        <v/>
      </c>
      <c r="Z41" s="86" t="str">
        <f t="shared" ref="Z41:Z44" si="7">IF(X41=0,"",Y41/X41*100)</f>
        <v/>
      </c>
    </row>
    <row r="42" spans="5:26" ht="14.25" thickTop="1" thickBot="1">
      <c r="W42" s="156" t="s">
        <v>127</v>
      </c>
      <c r="X42" s="118">
        <f>COUNTIFS(S5:S23,"&gt;=3,1",S5:S23,"&lt;=4,5")</f>
        <v>0</v>
      </c>
      <c r="Y42" s="86" t="str">
        <f>IF(X42=0,"",COUNTIFS(P5:P23,"=1",S5:S23,"&gt;=3,1",S5:S23,"&lt;=4,5"))</f>
        <v/>
      </c>
      <c r="Z42" s="86" t="str">
        <f t="shared" si="7"/>
        <v/>
      </c>
    </row>
    <row r="43" spans="5:26" ht="14.25" thickTop="1" thickBot="1">
      <c r="W43" s="156" t="s">
        <v>128</v>
      </c>
      <c r="X43" s="118">
        <f>COUNTIFS(S5:S23,"&gt;=4,6",S5:S23,"&lt;=6")</f>
        <v>0</v>
      </c>
      <c r="Y43" s="86" t="str">
        <f>IF(X43=0,"",COUNTIFS(P5:P23,"=1",S5:S23,"&gt;=4,6",S5:S23,"&lt;=6"))</f>
        <v/>
      </c>
      <c r="Z43" s="86" t="str">
        <f t="shared" si="7"/>
        <v/>
      </c>
    </row>
    <row r="44" spans="5:26" ht="14.25" thickTop="1" thickBot="1">
      <c r="W44" s="158" t="s">
        <v>136</v>
      </c>
      <c r="X44" s="118">
        <f>COUNTIFS(S5:S23,"&gt;6")</f>
        <v>0</v>
      </c>
      <c r="Y44" s="86" t="str">
        <f>IF(X44=0,"",COUNTIFS(P5:P23,"=1",S5:S23,"&gt;6"))</f>
        <v/>
      </c>
      <c r="Z44" s="86" t="str">
        <f t="shared" si="7"/>
        <v/>
      </c>
    </row>
    <row r="45" spans="5:26" ht="13.5" thickTop="1"/>
  </sheetData>
  <phoneticPr fontId="0"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dimension ref="A1"/>
  <sheetViews>
    <sheetView workbookViewId="0">
      <selection activeCell="D53" sqref="D53"/>
    </sheetView>
  </sheetViews>
  <sheetFormatPr defaultRowHeight="12.75"/>
  <sheetData/>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sheetPr codeName="Sheet17"/>
  <dimension ref="A1:AC45"/>
  <sheetViews>
    <sheetView workbookViewId="0">
      <selection activeCell="L40" sqref="L40"/>
    </sheetView>
  </sheetViews>
  <sheetFormatPr defaultRowHeight="12.75"/>
  <cols>
    <col min="1" max="1" width="4.85546875" customWidth="1"/>
    <col min="2" max="2" width="7.140625" customWidth="1"/>
    <col min="3" max="3" width="3.85546875" bestFit="1" customWidth="1"/>
    <col min="4" max="4" width="7.140625" bestFit="1" customWidth="1"/>
    <col min="5" max="5" width="5.85546875" bestFit="1" customWidth="1"/>
    <col min="6" max="6" width="7.28515625" customWidth="1"/>
    <col min="7" max="8" width="6.85546875" customWidth="1"/>
    <col min="9" max="9" width="8" customWidth="1"/>
    <col min="10" max="10" width="8.5703125" customWidth="1"/>
    <col min="12" max="12" width="7.42578125" bestFit="1" customWidth="1"/>
    <col min="13" max="13" width="10.140625" bestFit="1" customWidth="1"/>
    <col min="15" max="15" width="5.5703125" bestFit="1" customWidth="1"/>
    <col min="16" max="16" width="6.85546875" customWidth="1"/>
    <col min="17" max="18" width="6.28515625" customWidth="1"/>
    <col min="19" max="19" width="16.140625" bestFit="1" customWidth="1"/>
    <col min="24" max="24" width="11.7109375" bestFit="1" customWidth="1"/>
    <col min="25" max="25" width="7" bestFit="1" customWidth="1"/>
  </cols>
  <sheetData>
    <row r="1" spans="1:29" ht="18">
      <c r="A1" s="46" t="s">
        <v>2</v>
      </c>
      <c r="B1" s="45"/>
      <c r="C1" s="45"/>
      <c r="D1" s="45"/>
      <c r="E1" s="45"/>
      <c r="F1" s="45"/>
      <c r="J1" s="47" t="str">
        <f>IF(E25="0","0","1")</f>
        <v>1</v>
      </c>
      <c r="L1" s="45" t="s">
        <v>46</v>
      </c>
      <c r="M1" s="148">
        <v>40022</v>
      </c>
      <c r="O1" s="143" t="s">
        <v>75</v>
      </c>
      <c r="Q1" s="149">
        <v>4.4000000000000004</v>
      </c>
      <c r="R1" s="152"/>
      <c r="T1" s="143" t="s">
        <v>76</v>
      </c>
      <c r="V1" s="149">
        <v>3</v>
      </c>
      <c r="X1" t="s">
        <v>170</v>
      </c>
    </row>
    <row r="2" spans="1:29" ht="13.5" thickBot="1"/>
    <row r="3" spans="1:29" ht="14.25" thickTop="1" thickBot="1">
      <c r="A3" s="12"/>
      <c r="B3" s="13"/>
      <c r="C3" s="13"/>
      <c r="D3" s="13"/>
      <c r="E3" s="13"/>
      <c r="F3" s="116"/>
      <c r="G3" s="12"/>
      <c r="H3" s="16" t="s">
        <v>22</v>
      </c>
      <c r="I3" s="13"/>
      <c r="J3" s="12"/>
      <c r="K3" s="146" t="s">
        <v>17</v>
      </c>
      <c r="L3" s="13"/>
      <c r="M3" s="12"/>
      <c r="N3" s="16" t="s">
        <v>12</v>
      </c>
      <c r="O3" s="29"/>
      <c r="P3" s="14"/>
      <c r="Q3" s="14"/>
      <c r="R3" s="151" t="s">
        <v>112</v>
      </c>
      <c r="S3" s="29"/>
      <c r="T3" s="13"/>
      <c r="U3" s="14"/>
      <c r="V3" s="86"/>
      <c r="W3" s="86"/>
      <c r="X3" s="86"/>
      <c r="Y3" s="86"/>
      <c r="Z3" s="86"/>
      <c r="AA3" s="86"/>
      <c r="AB3" s="86"/>
      <c r="AC3" s="86"/>
    </row>
    <row r="4" spans="1:29" ht="14.25" thickTop="1" thickBot="1">
      <c r="A4" s="15" t="s">
        <v>0</v>
      </c>
      <c r="B4" s="10" t="s">
        <v>1</v>
      </c>
      <c r="C4" s="10" t="s">
        <v>3</v>
      </c>
      <c r="D4" s="17" t="s">
        <v>4</v>
      </c>
      <c r="E4" s="30" t="s">
        <v>8</v>
      </c>
      <c r="F4" s="30" t="s">
        <v>74</v>
      </c>
      <c r="G4" s="37" t="s">
        <v>19</v>
      </c>
      <c r="H4" s="17" t="s">
        <v>20</v>
      </c>
      <c r="I4" s="38" t="s">
        <v>21</v>
      </c>
      <c r="J4" s="18" t="s">
        <v>14</v>
      </c>
      <c r="K4" s="19" t="s">
        <v>15</v>
      </c>
      <c r="L4" s="19" t="s">
        <v>16</v>
      </c>
      <c r="M4" s="18" t="s">
        <v>9</v>
      </c>
      <c r="N4" s="19" t="s">
        <v>10</v>
      </c>
      <c r="O4" s="20" t="s">
        <v>11</v>
      </c>
      <c r="P4" s="29" t="s">
        <v>13</v>
      </c>
      <c r="Q4" s="29" t="s">
        <v>23</v>
      </c>
      <c r="R4" s="29" t="s">
        <v>113</v>
      </c>
      <c r="S4" s="87" t="s">
        <v>114</v>
      </c>
      <c r="T4" s="30" t="s">
        <v>18</v>
      </c>
      <c r="U4" s="29" t="s">
        <v>24</v>
      </c>
      <c r="V4" s="87" t="s">
        <v>49</v>
      </c>
      <c r="W4" s="87" t="s">
        <v>79</v>
      </c>
      <c r="X4" s="87" t="s">
        <v>51</v>
      </c>
      <c r="Y4" s="87" t="s">
        <v>52</v>
      </c>
      <c r="Z4" s="87" t="s">
        <v>53</v>
      </c>
      <c r="AA4" s="87" t="s">
        <v>48</v>
      </c>
      <c r="AB4" s="87" t="s">
        <v>81</v>
      </c>
      <c r="AC4" s="87" t="s">
        <v>57</v>
      </c>
    </row>
    <row r="5" spans="1:29" ht="13.5" thickTop="1">
      <c r="A5" s="24">
        <v>1</v>
      </c>
      <c r="B5" s="3">
        <v>307</v>
      </c>
      <c r="C5" s="3">
        <v>4</v>
      </c>
      <c r="D5" s="39">
        <v>11</v>
      </c>
      <c r="E5" s="48">
        <v>4</v>
      </c>
      <c r="F5" s="90">
        <v>4</v>
      </c>
      <c r="G5" s="48">
        <v>1</v>
      </c>
      <c r="H5" s="49"/>
      <c r="I5" s="50"/>
      <c r="J5" s="51"/>
      <c r="K5" s="52"/>
      <c r="L5" s="53">
        <v>1</v>
      </c>
      <c r="M5" s="54"/>
      <c r="N5" s="52"/>
      <c r="O5" s="53"/>
      <c r="P5" s="90">
        <v>2</v>
      </c>
      <c r="Q5" s="68">
        <v>1</v>
      </c>
      <c r="R5" s="54"/>
      <c r="S5" s="54">
        <v>1.5</v>
      </c>
      <c r="T5" s="125"/>
      <c r="U5" s="124"/>
      <c r="V5" s="124">
        <f t="shared" ref="V5:V13" si="0">IF(Q5=0,"",P5)</f>
        <v>2</v>
      </c>
      <c r="W5" s="124"/>
      <c r="X5" s="124"/>
      <c r="Y5" s="124"/>
      <c r="Z5" s="124"/>
      <c r="AA5" s="124" t="str">
        <f t="shared" ref="AA5:AA13" si="1">IF(AND(Q5="",P5=1),1,"")</f>
        <v/>
      </c>
      <c r="AB5" s="124"/>
      <c r="AC5" s="125">
        <f t="shared" ref="AC5:AC13" si="2">IF(AND(G5=""),"",SUM(K5))</f>
        <v>0</v>
      </c>
    </row>
    <row r="6" spans="1:29">
      <c r="A6" s="25">
        <v>2</v>
      </c>
      <c r="B6" s="2">
        <v>323</v>
      </c>
      <c r="C6" s="2">
        <v>4</v>
      </c>
      <c r="D6" s="40">
        <v>5</v>
      </c>
      <c r="E6" s="56">
        <v>4</v>
      </c>
      <c r="F6" s="55">
        <v>4</v>
      </c>
      <c r="G6" s="56">
        <v>1</v>
      </c>
      <c r="H6" s="57"/>
      <c r="I6" s="58"/>
      <c r="J6" s="59"/>
      <c r="K6" s="57"/>
      <c r="L6" s="60">
        <v>1</v>
      </c>
      <c r="M6" s="61"/>
      <c r="N6" s="57"/>
      <c r="O6" s="60"/>
      <c r="P6" s="55">
        <v>2</v>
      </c>
      <c r="Q6" s="58">
        <v>1</v>
      </c>
      <c r="R6" s="61"/>
      <c r="S6" s="61">
        <v>8</v>
      </c>
      <c r="T6" s="121"/>
      <c r="U6" s="126"/>
      <c r="V6" s="124">
        <f t="shared" si="0"/>
        <v>2</v>
      </c>
      <c r="W6" s="126"/>
      <c r="X6" s="126"/>
      <c r="Y6" s="126"/>
      <c r="Z6" s="126"/>
      <c r="AA6" s="124" t="str">
        <f t="shared" si="1"/>
        <v/>
      </c>
      <c r="AB6" s="126"/>
      <c r="AC6" s="121">
        <f t="shared" si="2"/>
        <v>0</v>
      </c>
    </row>
    <row r="7" spans="1:29">
      <c r="A7" s="25">
        <v>3</v>
      </c>
      <c r="B7" s="2">
        <v>138</v>
      </c>
      <c r="C7" s="2">
        <v>3</v>
      </c>
      <c r="D7" s="40">
        <v>15</v>
      </c>
      <c r="E7" s="168">
        <v>4</v>
      </c>
      <c r="F7" s="55">
        <v>4</v>
      </c>
      <c r="G7" s="56"/>
      <c r="H7" s="57"/>
      <c r="I7" s="58"/>
      <c r="J7" s="59"/>
      <c r="K7" s="57"/>
      <c r="L7" s="60"/>
      <c r="M7" s="61"/>
      <c r="N7" s="57"/>
      <c r="O7" s="60"/>
      <c r="P7" s="55">
        <v>2</v>
      </c>
      <c r="Q7" s="58"/>
      <c r="R7" s="61"/>
      <c r="S7" s="61"/>
      <c r="T7" s="121"/>
      <c r="U7" s="126"/>
      <c r="V7" s="124" t="str">
        <f t="shared" si="0"/>
        <v/>
      </c>
      <c r="W7" s="126"/>
      <c r="X7" s="126"/>
      <c r="Y7" s="126"/>
      <c r="Z7" s="126"/>
      <c r="AA7" s="124" t="str">
        <f t="shared" si="1"/>
        <v/>
      </c>
      <c r="AB7" s="126"/>
      <c r="AC7" s="121" t="str">
        <f t="shared" si="2"/>
        <v/>
      </c>
    </row>
    <row r="8" spans="1:29">
      <c r="A8" s="25">
        <v>4</v>
      </c>
      <c r="B8" s="2">
        <v>310</v>
      </c>
      <c r="C8" s="2">
        <v>4</v>
      </c>
      <c r="D8" s="40">
        <v>13</v>
      </c>
      <c r="E8" s="168">
        <v>5</v>
      </c>
      <c r="F8" s="55">
        <v>5</v>
      </c>
      <c r="G8" s="56"/>
      <c r="H8" s="57"/>
      <c r="I8" s="58">
        <v>1</v>
      </c>
      <c r="J8" s="59"/>
      <c r="K8" s="57">
        <v>1</v>
      </c>
      <c r="L8" s="60"/>
      <c r="M8" s="61"/>
      <c r="N8" s="57"/>
      <c r="O8" s="60"/>
      <c r="P8" s="55">
        <v>2</v>
      </c>
      <c r="Q8" s="58"/>
      <c r="R8" s="61"/>
      <c r="S8" s="61"/>
      <c r="T8" s="121"/>
      <c r="U8" s="126"/>
      <c r="V8" s="124" t="str">
        <f t="shared" si="0"/>
        <v/>
      </c>
      <c r="W8" s="126"/>
      <c r="X8" s="126"/>
      <c r="Y8" s="126"/>
      <c r="Z8" s="126"/>
      <c r="AA8" s="124" t="str">
        <f t="shared" si="1"/>
        <v/>
      </c>
      <c r="AB8" s="126"/>
      <c r="AC8" s="121" t="str">
        <f t="shared" si="2"/>
        <v/>
      </c>
    </row>
    <row r="9" spans="1:29">
      <c r="A9" s="25">
        <v>5</v>
      </c>
      <c r="B9" s="2">
        <v>431</v>
      </c>
      <c r="C9" s="2">
        <v>5</v>
      </c>
      <c r="D9" s="40">
        <v>3</v>
      </c>
      <c r="E9" s="137">
        <v>4</v>
      </c>
      <c r="F9" s="55">
        <v>3</v>
      </c>
      <c r="G9" s="56">
        <v>1</v>
      </c>
      <c r="H9" s="57"/>
      <c r="I9" s="58"/>
      <c r="J9" s="59"/>
      <c r="K9" s="57">
        <v>1</v>
      </c>
      <c r="L9" s="60"/>
      <c r="M9" s="61"/>
      <c r="N9" s="57"/>
      <c r="O9" s="60"/>
      <c r="P9" s="55">
        <v>1</v>
      </c>
      <c r="Q9" s="58">
        <v>1</v>
      </c>
      <c r="R9" s="61"/>
      <c r="S9" s="61">
        <v>0.5</v>
      </c>
      <c r="T9" s="121"/>
      <c r="U9" s="126"/>
      <c r="V9" s="124">
        <f t="shared" si="0"/>
        <v>1</v>
      </c>
      <c r="W9" s="126"/>
      <c r="X9" s="126"/>
      <c r="Y9" s="126"/>
      <c r="Z9" s="126"/>
      <c r="AA9" s="124" t="str">
        <f t="shared" si="1"/>
        <v/>
      </c>
      <c r="AB9" s="126"/>
      <c r="AC9" s="121">
        <f t="shared" si="2"/>
        <v>1</v>
      </c>
    </row>
    <row r="10" spans="1:29">
      <c r="A10" s="25">
        <v>6</v>
      </c>
      <c r="B10" s="2">
        <v>312</v>
      </c>
      <c r="C10" s="2">
        <v>4</v>
      </c>
      <c r="D10" s="40">
        <v>9</v>
      </c>
      <c r="E10" s="56">
        <v>4</v>
      </c>
      <c r="F10" s="55">
        <v>4</v>
      </c>
      <c r="G10" s="56">
        <v>1</v>
      </c>
      <c r="H10" s="57"/>
      <c r="I10" s="58"/>
      <c r="J10" s="59"/>
      <c r="K10" s="57">
        <v>1</v>
      </c>
      <c r="L10" s="60"/>
      <c r="M10" s="61"/>
      <c r="N10" s="57"/>
      <c r="O10" s="60"/>
      <c r="P10" s="55">
        <v>2</v>
      </c>
      <c r="Q10" s="58">
        <v>1</v>
      </c>
      <c r="R10" s="61"/>
      <c r="S10" s="61">
        <v>5</v>
      </c>
      <c r="T10" s="121"/>
      <c r="U10" s="126"/>
      <c r="V10" s="124">
        <f t="shared" si="0"/>
        <v>2</v>
      </c>
      <c r="W10" s="126"/>
      <c r="X10" s="126"/>
      <c r="Y10" s="126"/>
      <c r="Z10" s="126"/>
      <c r="AA10" s="124" t="str">
        <f t="shared" si="1"/>
        <v/>
      </c>
      <c r="AB10" s="126"/>
      <c r="AC10" s="121">
        <f t="shared" si="2"/>
        <v>1</v>
      </c>
    </row>
    <row r="11" spans="1:29">
      <c r="A11" s="25">
        <v>7</v>
      </c>
      <c r="B11" s="2">
        <v>498</v>
      </c>
      <c r="C11" s="2">
        <v>5</v>
      </c>
      <c r="D11" s="40">
        <v>1</v>
      </c>
      <c r="E11" s="56">
        <v>5</v>
      </c>
      <c r="F11" s="55">
        <v>4</v>
      </c>
      <c r="G11" s="56"/>
      <c r="H11" s="57"/>
      <c r="I11" s="58">
        <v>1</v>
      </c>
      <c r="J11" s="59"/>
      <c r="K11" s="57">
        <v>1</v>
      </c>
      <c r="L11" s="60"/>
      <c r="M11" s="61"/>
      <c r="N11" s="57"/>
      <c r="O11" s="60"/>
      <c r="P11" s="55">
        <v>2</v>
      </c>
      <c r="Q11" s="58">
        <v>1</v>
      </c>
      <c r="R11" s="61"/>
      <c r="S11" s="61">
        <v>8</v>
      </c>
      <c r="T11" s="121"/>
      <c r="U11" s="126"/>
      <c r="V11" s="124">
        <f t="shared" si="0"/>
        <v>2</v>
      </c>
      <c r="W11" s="126"/>
      <c r="X11" s="126"/>
      <c r="Y11" s="126"/>
      <c r="Z11" s="126"/>
      <c r="AA11" s="124" t="str">
        <f t="shared" si="1"/>
        <v/>
      </c>
      <c r="AB11" s="126"/>
      <c r="AC11" s="121" t="str">
        <f t="shared" si="2"/>
        <v/>
      </c>
    </row>
    <row r="12" spans="1:29">
      <c r="A12" s="25">
        <v>8</v>
      </c>
      <c r="B12" s="2">
        <v>138</v>
      </c>
      <c r="C12" s="2">
        <v>3</v>
      </c>
      <c r="D12" s="40">
        <v>17</v>
      </c>
      <c r="E12" s="55">
        <v>3</v>
      </c>
      <c r="F12" s="55">
        <v>3</v>
      </c>
      <c r="G12" s="56"/>
      <c r="H12" s="57"/>
      <c r="I12" s="58"/>
      <c r="J12" s="59"/>
      <c r="K12" s="57"/>
      <c r="L12" s="60"/>
      <c r="M12" s="61"/>
      <c r="N12" s="57"/>
      <c r="O12" s="60"/>
      <c r="P12" s="55">
        <v>2</v>
      </c>
      <c r="Q12" s="58">
        <v>1</v>
      </c>
      <c r="R12" s="61"/>
      <c r="S12" s="61">
        <v>4</v>
      </c>
      <c r="T12" s="121"/>
      <c r="U12" s="126"/>
      <c r="V12" s="124">
        <f t="shared" si="0"/>
        <v>2</v>
      </c>
      <c r="W12" s="126"/>
      <c r="X12" s="126"/>
      <c r="Y12" s="126"/>
      <c r="Z12" s="126"/>
      <c r="AA12" s="124" t="str">
        <f t="shared" si="1"/>
        <v/>
      </c>
      <c r="AB12" s="126"/>
      <c r="AC12" s="121" t="str">
        <f t="shared" si="2"/>
        <v/>
      </c>
    </row>
    <row r="13" spans="1:29" ht="13.5" thickBot="1">
      <c r="A13" s="26">
        <v>9</v>
      </c>
      <c r="B13" s="4">
        <v>310</v>
      </c>
      <c r="C13" s="4">
        <v>4</v>
      </c>
      <c r="D13" s="41">
        <v>7</v>
      </c>
      <c r="E13" s="84">
        <v>4</v>
      </c>
      <c r="F13" s="84">
        <v>4</v>
      </c>
      <c r="G13" s="62"/>
      <c r="H13" s="63">
        <v>1</v>
      </c>
      <c r="I13" s="64"/>
      <c r="J13" s="65"/>
      <c r="K13" s="63">
        <v>1</v>
      </c>
      <c r="L13" s="66"/>
      <c r="M13" s="67"/>
      <c r="N13" s="63"/>
      <c r="O13" s="66"/>
      <c r="P13" s="84">
        <v>2</v>
      </c>
      <c r="Q13" s="64">
        <v>1</v>
      </c>
      <c r="R13" s="67"/>
      <c r="S13" s="67">
        <v>5</v>
      </c>
      <c r="T13" s="128"/>
      <c r="U13" s="127"/>
      <c r="V13" s="124">
        <f t="shared" si="0"/>
        <v>2</v>
      </c>
      <c r="W13" s="127"/>
      <c r="X13" s="127"/>
      <c r="Y13" s="127"/>
      <c r="Z13" s="127"/>
      <c r="AA13" s="124" t="str">
        <f t="shared" si="1"/>
        <v/>
      </c>
      <c r="AB13" s="127"/>
      <c r="AC13" s="128" t="str">
        <f t="shared" si="2"/>
        <v/>
      </c>
    </row>
    <row r="14" spans="1:29" ht="14.25" thickTop="1" thickBot="1">
      <c r="A14" s="27"/>
      <c r="B14" s="8">
        <f>SUM(B5:B13)</f>
        <v>2767</v>
      </c>
      <c r="C14" s="8">
        <f>SUM(C5:C13)</f>
        <v>36</v>
      </c>
      <c r="D14" s="42" t="s">
        <v>5</v>
      </c>
      <c r="E14" s="30">
        <f>SUM(E5:E13)</f>
        <v>37</v>
      </c>
      <c r="F14" s="30">
        <f>SUM(F5:F13)</f>
        <v>35</v>
      </c>
      <c r="G14" s="37">
        <f>SUM(G5:G13)</f>
        <v>4</v>
      </c>
      <c r="H14" s="10">
        <f>SUM(H5:H13)</f>
        <v>1</v>
      </c>
      <c r="I14" s="29">
        <f>SUM(I5:I13)</f>
        <v>2</v>
      </c>
      <c r="J14" s="35">
        <f>IF((A28=27),"",(SUM(J5:J13)/SUM(J5:L13))*100)</f>
        <v>0</v>
      </c>
      <c r="K14" s="22">
        <f>IF((A28=27),"",(SUM(K5:K13)/SUM(J5:L13))*100)</f>
        <v>71.428571428571431</v>
      </c>
      <c r="L14" s="31">
        <f>IF((A28=27),"",(SUM(L5:L13)/SUM(J5:L13))*100)</f>
        <v>28.571428571428569</v>
      </c>
      <c r="M14" s="15">
        <f>SUM(M5:M13)</f>
        <v>0</v>
      </c>
      <c r="N14" s="10">
        <f>SUM(N5:N13)</f>
        <v>0</v>
      </c>
      <c r="O14" s="17">
        <f>SUM(O5:O13)</f>
        <v>0</v>
      </c>
      <c r="P14" s="30">
        <f>SUM(P5:P13)</f>
        <v>17</v>
      </c>
      <c r="Q14" s="29">
        <f>SUM(Q5:Q13)</f>
        <v>7</v>
      </c>
      <c r="R14" s="153"/>
      <c r="S14" s="15">
        <f>IF(Q14=0,"",SUM(S5:S13)/Q14)</f>
        <v>4.5714285714285712</v>
      </c>
      <c r="T14" s="129"/>
      <c r="U14" s="130"/>
      <c r="V14" s="129">
        <f>SUM(V5:V13)</f>
        <v>13</v>
      </c>
      <c r="W14" s="130">
        <f>ColorFunction($E$30,$E$5:$E$13)</f>
        <v>0</v>
      </c>
      <c r="X14" s="130">
        <f>ColorFunction($E$31,$E$5:$E$13)</f>
        <v>1</v>
      </c>
      <c r="Y14" s="130">
        <f>ColorFunction($E$32,$E$5:$E$13)</f>
        <v>2</v>
      </c>
      <c r="Z14" s="130">
        <f>ColorFunction($E$33,$E$5:$E$13)</f>
        <v>0</v>
      </c>
      <c r="AA14" s="131">
        <f>SUM(AA5:AA13)/(9-Q14)*100</f>
        <v>0</v>
      </c>
      <c r="AB14" s="130">
        <f>COUNTIF(P5:P13,"&gt;2")</f>
        <v>0</v>
      </c>
      <c r="AC14" s="129">
        <f>IF((G14=0),"",SUM(AC5:AC13)/G14*100)</f>
        <v>50</v>
      </c>
    </row>
    <row r="15" spans="1:29" ht="13.5" thickTop="1">
      <c r="A15" s="24">
        <v>10</v>
      </c>
      <c r="B15" s="3">
        <v>481</v>
      </c>
      <c r="C15" s="3">
        <v>5</v>
      </c>
      <c r="D15" s="39">
        <v>4</v>
      </c>
      <c r="E15" s="180">
        <v>6</v>
      </c>
      <c r="F15" s="147">
        <v>6</v>
      </c>
      <c r="G15" s="48">
        <v>1</v>
      </c>
      <c r="H15" s="52"/>
      <c r="I15" s="68"/>
      <c r="J15" s="51"/>
      <c r="K15" s="52">
        <v>1</v>
      </c>
      <c r="L15" s="53"/>
      <c r="M15" s="69"/>
      <c r="N15" s="52"/>
      <c r="O15" s="53"/>
      <c r="P15" s="147">
        <v>3</v>
      </c>
      <c r="Q15" s="68">
        <v>1</v>
      </c>
      <c r="R15" s="69"/>
      <c r="S15" s="69">
        <v>5</v>
      </c>
      <c r="T15" s="122"/>
      <c r="U15" s="124"/>
      <c r="V15" s="124">
        <f t="shared" ref="V15:V23" si="3">IF(Q15=0,"",P15)</f>
        <v>3</v>
      </c>
      <c r="W15" s="124"/>
      <c r="X15" s="124"/>
      <c r="Y15" s="124"/>
      <c r="Z15" s="124"/>
      <c r="AA15" s="124" t="str">
        <f t="shared" ref="AA15:AA23" si="4">IF(AND(Q15="",P15=1),1,"")</f>
        <v/>
      </c>
      <c r="AB15" s="124"/>
      <c r="AC15" s="125">
        <f t="shared" ref="AC15:AC23" si="5">IF(AND(G15=""),"",SUM(K15))</f>
        <v>1</v>
      </c>
    </row>
    <row r="16" spans="1:29">
      <c r="A16" s="25">
        <v>11</v>
      </c>
      <c r="B16" s="2">
        <v>319</v>
      </c>
      <c r="C16" s="2">
        <v>4</v>
      </c>
      <c r="D16" s="40">
        <v>16</v>
      </c>
      <c r="E16" s="56">
        <v>4</v>
      </c>
      <c r="F16" s="55">
        <v>4</v>
      </c>
      <c r="G16" s="56"/>
      <c r="H16" s="57">
        <v>1</v>
      </c>
      <c r="I16" s="58"/>
      <c r="J16" s="59"/>
      <c r="K16" s="57">
        <v>1</v>
      </c>
      <c r="L16" s="60"/>
      <c r="M16" s="61"/>
      <c r="N16" s="57"/>
      <c r="O16" s="60"/>
      <c r="P16" s="55">
        <v>1</v>
      </c>
      <c r="Q16" s="58"/>
      <c r="R16" s="61"/>
      <c r="S16" s="61"/>
      <c r="T16" s="121"/>
      <c r="U16" s="126"/>
      <c r="V16" s="124" t="str">
        <f t="shared" si="3"/>
        <v/>
      </c>
      <c r="W16" s="126"/>
      <c r="X16" s="126"/>
      <c r="Y16" s="126"/>
      <c r="Z16" s="126"/>
      <c r="AA16" s="124">
        <f t="shared" si="4"/>
        <v>1</v>
      </c>
      <c r="AB16" s="126"/>
      <c r="AC16" s="121" t="str">
        <f t="shared" si="5"/>
        <v/>
      </c>
    </row>
    <row r="17" spans="1:29">
      <c r="A17" s="25">
        <v>12</v>
      </c>
      <c r="B17" s="2">
        <v>431</v>
      </c>
      <c r="C17" s="2">
        <v>5</v>
      </c>
      <c r="D17" s="40">
        <v>2</v>
      </c>
      <c r="E17" s="180">
        <v>6</v>
      </c>
      <c r="F17" s="55">
        <v>5</v>
      </c>
      <c r="G17" s="56">
        <v>1</v>
      </c>
      <c r="H17" s="57"/>
      <c r="I17" s="58"/>
      <c r="J17" s="59">
        <v>1</v>
      </c>
      <c r="K17" s="57"/>
      <c r="L17" s="60"/>
      <c r="M17" s="61"/>
      <c r="N17" s="57"/>
      <c r="O17" s="60"/>
      <c r="P17" s="55">
        <v>1</v>
      </c>
      <c r="Q17" s="58"/>
      <c r="R17" s="61"/>
      <c r="S17" s="61">
        <v>6</v>
      </c>
      <c r="T17" s="121"/>
      <c r="U17" s="126"/>
      <c r="V17" s="124" t="str">
        <f t="shared" si="3"/>
        <v/>
      </c>
      <c r="W17" s="126"/>
      <c r="X17" s="126"/>
      <c r="Y17" s="126"/>
      <c r="Z17" s="126"/>
      <c r="AA17" s="124">
        <f t="shared" si="4"/>
        <v>1</v>
      </c>
      <c r="AB17" s="126"/>
      <c r="AC17" s="121">
        <f t="shared" si="5"/>
        <v>0</v>
      </c>
    </row>
    <row r="18" spans="1:29">
      <c r="A18" s="25">
        <v>13</v>
      </c>
      <c r="B18" s="2">
        <v>122</v>
      </c>
      <c r="C18" s="2">
        <v>3</v>
      </c>
      <c r="D18" s="40">
        <v>18</v>
      </c>
      <c r="E18" s="56">
        <v>3</v>
      </c>
      <c r="F18" s="55">
        <v>3</v>
      </c>
      <c r="G18" s="56"/>
      <c r="H18" s="57"/>
      <c r="I18" s="58"/>
      <c r="J18" s="59"/>
      <c r="K18" s="57"/>
      <c r="L18" s="60"/>
      <c r="M18" s="61"/>
      <c r="N18" s="57"/>
      <c r="O18" s="60"/>
      <c r="P18" s="55">
        <v>1</v>
      </c>
      <c r="Q18" s="58"/>
      <c r="R18" s="61"/>
      <c r="S18" s="61"/>
      <c r="T18" s="121"/>
      <c r="U18" s="126"/>
      <c r="V18" s="124" t="str">
        <f t="shared" si="3"/>
        <v/>
      </c>
      <c r="W18" s="126"/>
      <c r="X18" s="126"/>
      <c r="Y18" s="126"/>
      <c r="Z18" s="126"/>
      <c r="AA18" s="124">
        <f t="shared" si="4"/>
        <v>1</v>
      </c>
      <c r="AB18" s="126"/>
      <c r="AC18" s="121" t="str">
        <f t="shared" si="5"/>
        <v/>
      </c>
    </row>
    <row r="19" spans="1:29">
      <c r="A19" s="25">
        <v>14</v>
      </c>
      <c r="B19" s="2">
        <v>379</v>
      </c>
      <c r="C19" s="2">
        <v>4</v>
      </c>
      <c r="D19" s="40">
        <v>6</v>
      </c>
      <c r="E19" s="56">
        <v>4</v>
      </c>
      <c r="F19" s="55">
        <v>4</v>
      </c>
      <c r="G19" s="56">
        <v>1</v>
      </c>
      <c r="H19" s="57"/>
      <c r="I19" s="58"/>
      <c r="J19" s="59"/>
      <c r="K19" s="57">
        <v>1</v>
      </c>
      <c r="L19" s="60"/>
      <c r="M19" s="61"/>
      <c r="N19" s="57"/>
      <c r="O19" s="60"/>
      <c r="P19" s="55">
        <v>1</v>
      </c>
      <c r="Q19" s="58"/>
      <c r="R19" s="61"/>
      <c r="S19" s="61"/>
      <c r="T19" s="121"/>
      <c r="U19" s="126"/>
      <c r="V19" s="124" t="str">
        <f t="shared" si="3"/>
        <v/>
      </c>
      <c r="W19" s="126"/>
      <c r="X19" s="126"/>
      <c r="Y19" s="126"/>
      <c r="Z19" s="126"/>
      <c r="AA19" s="124">
        <f t="shared" si="4"/>
        <v>1</v>
      </c>
      <c r="AB19" s="126"/>
      <c r="AC19" s="121">
        <f t="shared" si="5"/>
        <v>1</v>
      </c>
    </row>
    <row r="20" spans="1:29">
      <c r="A20" s="25">
        <v>15</v>
      </c>
      <c r="B20" s="2">
        <v>316</v>
      </c>
      <c r="C20" s="2">
        <v>4</v>
      </c>
      <c r="D20" s="40">
        <v>8</v>
      </c>
      <c r="E20" s="56">
        <v>4</v>
      </c>
      <c r="F20" s="55">
        <v>4</v>
      </c>
      <c r="G20" s="56">
        <v>1</v>
      </c>
      <c r="H20" s="57"/>
      <c r="I20" s="58"/>
      <c r="J20" s="59"/>
      <c r="K20" s="57">
        <v>1</v>
      </c>
      <c r="L20" s="60"/>
      <c r="M20" s="61"/>
      <c r="N20" s="57"/>
      <c r="O20" s="60"/>
      <c r="P20" s="55">
        <v>2</v>
      </c>
      <c r="Q20" s="58">
        <v>1</v>
      </c>
      <c r="R20" s="61"/>
      <c r="S20" s="61">
        <v>6</v>
      </c>
      <c r="T20" s="121"/>
      <c r="U20" s="126"/>
      <c r="V20" s="124">
        <f t="shared" si="3"/>
        <v>2</v>
      </c>
      <c r="W20" s="126"/>
      <c r="X20" s="126"/>
      <c r="Y20" s="126"/>
      <c r="Z20" s="126"/>
      <c r="AA20" s="124" t="str">
        <f t="shared" si="4"/>
        <v/>
      </c>
      <c r="AB20" s="126"/>
      <c r="AC20" s="121">
        <f t="shared" si="5"/>
        <v>1</v>
      </c>
    </row>
    <row r="21" spans="1:29">
      <c r="A21" s="25">
        <v>16</v>
      </c>
      <c r="B21" s="2">
        <v>322</v>
      </c>
      <c r="C21" s="2">
        <v>4</v>
      </c>
      <c r="D21" s="40">
        <v>14</v>
      </c>
      <c r="E21" s="185">
        <v>2</v>
      </c>
      <c r="F21" s="55">
        <v>2</v>
      </c>
      <c r="G21" s="56">
        <v>1</v>
      </c>
      <c r="H21" s="57"/>
      <c r="I21" s="58"/>
      <c r="J21" s="59"/>
      <c r="K21" s="57">
        <v>1</v>
      </c>
      <c r="L21" s="60"/>
      <c r="M21" s="61"/>
      <c r="N21" s="57"/>
      <c r="O21" s="60"/>
      <c r="P21" s="55">
        <v>0</v>
      </c>
      <c r="Q21" s="58">
        <v>1</v>
      </c>
      <c r="R21" s="61"/>
      <c r="S21" s="61"/>
      <c r="T21" s="121"/>
      <c r="U21" s="126"/>
      <c r="V21" s="124">
        <f t="shared" si="3"/>
        <v>0</v>
      </c>
      <c r="W21" s="126"/>
      <c r="X21" s="126"/>
      <c r="Y21" s="126"/>
      <c r="Z21" s="126"/>
      <c r="AA21" s="124" t="str">
        <f t="shared" si="4"/>
        <v/>
      </c>
      <c r="AB21" s="126"/>
      <c r="AC21" s="121">
        <f t="shared" si="5"/>
        <v>1</v>
      </c>
    </row>
    <row r="22" spans="1:29">
      <c r="A22" s="25">
        <v>17</v>
      </c>
      <c r="B22" s="2">
        <v>345</v>
      </c>
      <c r="C22" s="2">
        <v>4</v>
      </c>
      <c r="D22" s="40">
        <v>10</v>
      </c>
      <c r="E22" s="56">
        <v>4</v>
      </c>
      <c r="F22" s="55">
        <v>4</v>
      </c>
      <c r="G22" s="56">
        <v>1</v>
      </c>
      <c r="H22" s="57"/>
      <c r="I22" s="58"/>
      <c r="J22" s="59"/>
      <c r="K22" s="57">
        <v>1</v>
      </c>
      <c r="L22" s="60"/>
      <c r="M22" s="61"/>
      <c r="N22" s="57"/>
      <c r="O22" s="60"/>
      <c r="P22" s="55">
        <v>2</v>
      </c>
      <c r="Q22" s="58">
        <v>1</v>
      </c>
      <c r="R22" s="61"/>
      <c r="S22" s="61">
        <v>10</v>
      </c>
      <c r="T22" s="121"/>
      <c r="U22" s="126"/>
      <c r="V22" s="124">
        <f t="shared" si="3"/>
        <v>2</v>
      </c>
      <c r="W22" s="126"/>
      <c r="X22" s="126"/>
      <c r="Y22" s="126"/>
      <c r="Z22" s="126"/>
      <c r="AA22" s="124" t="str">
        <f t="shared" si="4"/>
        <v/>
      </c>
      <c r="AB22" s="126"/>
      <c r="AC22" s="121">
        <f t="shared" si="5"/>
        <v>1</v>
      </c>
    </row>
    <row r="23" spans="1:29" ht="13.5" thickBot="1">
      <c r="A23" s="28">
        <v>18</v>
      </c>
      <c r="B23" s="5">
        <v>281</v>
      </c>
      <c r="C23" s="5">
        <v>4</v>
      </c>
      <c r="D23" s="43">
        <v>12</v>
      </c>
      <c r="E23" s="56">
        <v>4</v>
      </c>
      <c r="F23" s="70">
        <v>4</v>
      </c>
      <c r="G23" s="71"/>
      <c r="H23" s="72">
        <v>1</v>
      </c>
      <c r="I23" s="73"/>
      <c r="J23" s="74"/>
      <c r="K23" s="72">
        <v>1</v>
      </c>
      <c r="L23" s="75"/>
      <c r="M23" s="76"/>
      <c r="N23" s="72">
        <v>1</v>
      </c>
      <c r="O23" s="75">
        <v>1</v>
      </c>
      <c r="P23" s="70">
        <v>1</v>
      </c>
      <c r="Q23" s="73"/>
      <c r="R23" s="76"/>
      <c r="S23" s="76"/>
      <c r="T23" s="133"/>
      <c r="U23" s="132"/>
      <c r="V23" s="124" t="str">
        <f t="shared" si="3"/>
        <v/>
      </c>
      <c r="W23" s="132"/>
      <c r="X23" s="132"/>
      <c r="Y23" s="132"/>
      <c r="Z23" s="132"/>
      <c r="AA23" s="124">
        <f t="shared" si="4"/>
        <v>1</v>
      </c>
      <c r="AB23" s="132"/>
      <c r="AC23" s="128" t="str">
        <f t="shared" si="5"/>
        <v/>
      </c>
    </row>
    <row r="24" spans="1:29" ht="14.25" thickTop="1" thickBot="1">
      <c r="A24" s="7"/>
      <c r="B24" s="8">
        <f>SUM(B15:B23)</f>
        <v>2996</v>
      </c>
      <c r="C24" s="8">
        <f>SUM(C15:C23)</f>
        <v>37</v>
      </c>
      <c r="D24" s="42" t="s">
        <v>6</v>
      </c>
      <c r="E24" s="30">
        <f>SUM(E15:E23)</f>
        <v>37</v>
      </c>
      <c r="F24" s="30">
        <f>SUM(F15:F23)</f>
        <v>36</v>
      </c>
      <c r="G24" s="37">
        <f>SUM(G15:G23)</f>
        <v>6</v>
      </c>
      <c r="H24" s="10">
        <f>SUM(H15:H23)</f>
        <v>2</v>
      </c>
      <c r="I24" s="29">
        <f>SUM(I15:I23)</f>
        <v>0</v>
      </c>
      <c r="J24" s="35">
        <f>IF((A29=27),"",(SUM(J15:J23)/SUM(J15:L23))*100)</f>
        <v>12.5</v>
      </c>
      <c r="K24" s="35">
        <f>IF((A29=27),"",(SUM(K15:K23)/SUM(J15:L23))*100)</f>
        <v>87.5</v>
      </c>
      <c r="L24" s="35">
        <f>IF((A29=27),"",(SUM(L15:L23)/SUM(J15:L23))*100)</f>
        <v>0</v>
      </c>
      <c r="M24" s="15">
        <f>SUM(M15:M23)</f>
        <v>0</v>
      </c>
      <c r="N24" s="10">
        <f>SUM(N15:N23)</f>
        <v>1</v>
      </c>
      <c r="O24" s="17">
        <f>SUM(O15:O23)</f>
        <v>1</v>
      </c>
      <c r="P24" s="30">
        <f>SUM(P15:P23)</f>
        <v>12</v>
      </c>
      <c r="Q24" s="29">
        <f>SUM(Q15:Q23)</f>
        <v>4</v>
      </c>
      <c r="R24" s="153"/>
      <c r="S24" s="15">
        <f>IF(Q24=0,"",SUM(S15:S23)/Q24)</f>
        <v>6.75</v>
      </c>
      <c r="T24" s="129"/>
      <c r="U24" s="130"/>
      <c r="V24" s="129">
        <f>SUM(V15:V23)</f>
        <v>7</v>
      </c>
      <c r="W24" s="130">
        <f>ColorFunction($E$30,$E$15:$E$23)</f>
        <v>1</v>
      </c>
      <c r="X24" s="130">
        <f>ColorFunction($E$31,$E$15:$E$23)</f>
        <v>0</v>
      </c>
      <c r="Y24" s="130">
        <f>ColorFunction($E$32,$E$15:$E$23)</f>
        <v>2</v>
      </c>
      <c r="Z24" s="130">
        <f>ColorFunction($E$33,$E$15:$E$23)</f>
        <v>0</v>
      </c>
      <c r="AA24" s="131">
        <f>SUM(AA15:AA23)/(9-Q24)*100</f>
        <v>100</v>
      </c>
      <c r="AB24" s="130">
        <f>COUNTIF(P15:P23,"&gt;2")</f>
        <v>1</v>
      </c>
      <c r="AC24" s="131">
        <f>IF((G24=0),"",SUM(AC15:AC23)/G24*100)</f>
        <v>83.333333333333343</v>
      </c>
    </row>
    <row r="25" spans="1:29" ht="14.25" thickTop="1" thickBot="1">
      <c r="A25" s="6"/>
      <c r="B25" s="9">
        <f>SUM(B24,B14)</f>
        <v>5763</v>
      </c>
      <c r="C25" s="9">
        <f>SUM(C24,C14)</f>
        <v>73</v>
      </c>
      <c r="D25" s="44" t="s">
        <v>7</v>
      </c>
      <c r="E25" s="81">
        <f>IF(E14=0,"0",(E24+E14))</f>
        <v>74</v>
      </c>
      <c r="F25" s="30">
        <f>SUM(F14,F24)</f>
        <v>71</v>
      </c>
      <c r="G25" s="18">
        <f>SUM(G24,G14)</f>
        <v>10</v>
      </c>
      <c r="H25" s="11">
        <f>SUM(H24,H14)</f>
        <v>3</v>
      </c>
      <c r="I25" s="20">
        <f>SUM(I24,I14)</f>
        <v>2</v>
      </c>
      <c r="J25" s="36">
        <f>IF((A28=27),"",(SUM(J14,J24)/2))</f>
        <v>6.25</v>
      </c>
      <c r="K25" s="23">
        <f>IF((A28=27),"",(SUM(K14,K24)/2))</f>
        <v>79.464285714285722</v>
      </c>
      <c r="L25" s="32">
        <f>IF((A28=27),"",(SUM(L14,L24)/2))</f>
        <v>14.285714285714285</v>
      </c>
      <c r="M25" s="33">
        <f>SUM(M24,M14)</f>
        <v>0</v>
      </c>
      <c r="N25" s="11">
        <f>SUM(N24,N14)</f>
        <v>1</v>
      </c>
      <c r="O25" s="21">
        <f>SUM(O24,O14)</f>
        <v>1</v>
      </c>
      <c r="P25" s="92">
        <f>IF(P14+P24=0,"",SUM(P24,P14))</f>
        <v>29</v>
      </c>
      <c r="Q25" s="20">
        <f>IF(Q14+Q24=0,"",SUM(Q24,Q14))</f>
        <v>11</v>
      </c>
      <c r="R25" s="154"/>
      <c r="S25" s="33">
        <f>IF(Q25="","",SUM(S24,S14)/2)</f>
        <v>5.6607142857142856</v>
      </c>
      <c r="T25" s="80">
        <f>IF(N25=0,"",(O25)/N25*100)</f>
        <v>100</v>
      </c>
      <c r="U25" s="82">
        <f>IF(Q25="","",(Q25)/18*100)</f>
        <v>61.111111111111114</v>
      </c>
      <c r="V25" s="93">
        <f>IF(Q25="","",(V14+V24)/Q25)</f>
        <v>1.8181818181818181</v>
      </c>
      <c r="W25" s="82">
        <f>SUM(W14,W24)</f>
        <v>1</v>
      </c>
      <c r="X25" s="82">
        <f>IF(X14+X24=0,"",SUM(X14,X24))</f>
        <v>1</v>
      </c>
      <c r="Y25" s="82">
        <f>SUM(Y14,Y24)</f>
        <v>4</v>
      </c>
      <c r="Z25" s="82">
        <f>SUM(Z14,Z24)</f>
        <v>0</v>
      </c>
      <c r="AA25" s="101">
        <f>IF(Q25="","",SUM(AA5:AA13,AA15:AA23)/SUM(18-Q25)*100)</f>
        <v>71.428571428571431</v>
      </c>
      <c r="AB25" s="82">
        <f>SUM(AB14,AB24)</f>
        <v>1</v>
      </c>
      <c r="AC25" s="102">
        <f>SUM(AC24,AC14)/2</f>
        <v>66.666666666666671</v>
      </c>
    </row>
    <row r="26" spans="1:29" ht="13.5" thickTop="1"/>
    <row r="27" spans="1:29">
      <c r="E27" s="85" t="s">
        <v>56</v>
      </c>
    </row>
    <row r="28" spans="1:29" ht="15.75" thickBot="1">
      <c r="A28" s="103">
        <f>COUNTBLANK(I5:K13)</f>
        <v>20</v>
      </c>
      <c r="W28" s="155" t="s">
        <v>115</v>
      </c>
    </row>
    <row r="29" spans="1:29" ht="14.25" thickTop="1" thickBot="1">
      <c r="A29" s="103">
        <f>COUNTBLANK(I15:K23)</f>
        <v>19</v>
      </c>
      <c r="E29" t="s">
        <v>54</v>
      </c>
      <c r="S29" s="37" t="s">
        <v>94</v>
      </c>
      <c r="T29" s="14"/>
      <c r="W29" s="156" t="s">
        <v>116</v>
      </c>
      <c r="X29" s="160" t="s">
        <v>123</v>
      </c>
      <c r="Y29" s="156" t="s">
        <v>109</v>
      </c>
    </row>
    <row r="30" spans="1:29" ht="14.25" thickTop="1" thickBot="1">
      <c r="A30" s="103">
        <f>SUM(L5:L23)</f>
        <v>30.571428571428569</v>
      </c>
      <c r="E30" s="123" t="s">
        <v>79</v>
      </c>
      <c r="S30" s="30" t="s">
        <v>95</v>
      </c>
      <c r="T30" s="30">
        <f>SUMIF(C:C,"3",E:E)/COUNTIF(C:C,3)</f>
        <v>3.3333333333333335</v>
      </c>
      <c r="W30" s="156" t="s">
        <v>117</v>
      </c>
      <c r="X30" s="118">
        <f>COUNTIFS(R5:R23,"&gt;=45",R5:R23,"&lt;=70")</f>
        <v>0</v>
      </c>
      <c r="Y30" s="157" t="str">
        <f>IF(X30=0,"",AVERAGEIFS(S5:S23,R5:R23,"&gt;=45",R5:R23,"&lt;=70"))</f>
        <v/>
      </c>
    </row>
    <row r="31" spans="1:29" ht="14.25" thickTop="1" thickBot="1">
      <c r="E31" s="88" t="s">
        <v>51</v>
      </c>
      <c r="S31" s="30" t="s">
        <v>96</v>
      </c>
      <c r="T31" s="30">
        <f>SUMIF(C:C,"4",E:E)/COUNTIF(C:C,4)</f>
        <v>3.9090909090909092</v>
      </c>
      <c r="W31" s="158" t="s">
        <v>118</v>
      </c>
      <c r="X31" s="118">
        <f>COUNTIFS(R5:R23,"&gt;=71",R5:R23,"&lt;=90")</f>
        <v>0</v>
      </c>
      <c r="Y31" s="157" t="str">
        <f>IF(X31=0,"",AVERAGEIFS(S5:S23,R5:R23,"&gt;=71",R5:R23,"&lt;=90"))</f>
        <v/>
      </c>
    </row>
    <row r="32" spans="1:29" ht="14.25" thickTop="1" thickBot="1">
      <c r="E32" s="119" t="s">
        <v>52</v>
      </c>
      <c r="S32" s="30" t="s">
        <v>97</v>
      </c>
      <c r="T32" s="30">
        <f>SUMIF(C:C,"5",E:E)/COUNTIF(C:C,5)</f>
        <v>5.25</v>
      </c>
      <c r="W32" s="158" t="s">
        <v>119</v>
      </c>
      <c r="X32" s="118">
        <f>COUNTIFS(R5:R23,"&gt;=91",R5:R23,"&lt;=115")</f>
        <v>0</v>
      </c>
      <c r="Y32" s="159" t="str">
        <f>IF(X32=0,"",AVERAGEIFS(S5:S23,R5:R23,"&gt;=91",R5:R23,"&lt;=115"))</f>
        <v/>
      </c>
    </row>
    <row r="33" spans="5:26" ht="14.25" thickTop="1" thickBot="1">
      <c r="E33" s="89" t="s">
        <v>55</v>
      </c>
      <c r="F33" s="89"/>
      <c r="G33" s="89"/>
      <c r="W33" s="158" t="s">
        <v>120</v>
      </c>
      <c r="X33" s="118">
        <f>COUNTIFS(R5:R23,"&gt;=116",R5:R23,"&lt;=140")</f>
        <v>0</v>
      </c>
      <c r="Y33" s="157" t="str">
        <f>IF(X33=0,"",AVERAGEIFS(S5:S23,R5:R23,"&gt;=116",R5:R23,"&lt;=140"))</f>
        <v/>
      </c>
    </row>
    <row r="34" spans="5:26" ht="14.25" thickTop="1" thickBot="1">
      <c r="S34" s="30" t="s">
        <v>102</v>
      </c>
      <c r="T34" s="136">
        <f>IF(E25="0","",SUM(E5:E8)-SUM(C5:C8))</f>
        <v>2</v>
      </c>
      <c r="W34" s="158" t="s">
        <v>121</v>
      </c>
      <c r="X34" s="118">
        <f>COUNTIFS(R5:R23,"&gt;=141",R5:R23,"&lt;=161")</f>
        <v>0</v>
      </c>
      <c r="Y34" s="157" t="str">
        <f>IF(X34=0,"",AVERAGEIFS(S5:S23,R5:R23,"&gt;=141",R5:R23,"&lt;=160"))</f>
        <v/>
      </c>
    </row>
    <row r="35" spans="5:26" ht="14.25" thickTop="1" thickBot="1">
      <c r="S35" s="30" t="s">
        <v>103</v>
      </c>
      <c r="T35" s="136">
        <f>IF(E25="0","",SUM(E20:E23)-SUM(C20:C23))</f>
        <v>-2</v>
      </c>
      <c r="W35" s="158" t="s">
        <v>122</v>
      </c>
      <c r="X35" s="118">
        <f>COUNTIFS(R5:R23,"&gt;=161",R5:R23,"&lt;=180")</f>
        <v>0</v>
      </c>
      <c r="Y35" s="157" t="str">
        <f>IF(X35=0,"",AVERAGEIFS(S5:S23,R5:R23,"&gt;=161",R5:R23,"&lt;=180"))</f>
        <v/>
      </c>
    </row>
    <row r="36" spans="5:26" ht="13.5" thickTop="1"/>
    <row r="37" spans="5:26" ht="13.5" thickBot="1">
      <c r="W37" s="98" t="s">
        <v>124</v>
      </c>
    </row>
    <row r="38" spans="5:26" ht="14.25" thickTop="1" thickBot="1">
      <c r="W38" s="156" t="s">
        <v>116</v>
      </c>
      <c r="X38" s="160" t="s">
        <v>123</v>
      </c>
      <c r="Y38" s="165" t="s">
        <v>138</v>
      </c>
      <c r="Z38" s="166" t="s">
        <v>135</v>
      </c>
    </row>
    <row r="39" spans="5:26" ht="14.25" thickTop="1" thickBot="1">
      <c r="W39" s="158" t="s">
        <v>139</v>
      </c>
      <c r="X39" s="118">
        <f>COUNTIFS(S5:S23,"&gt;=0,1",S5:S23,"&lt;=0,9")</f>
        <v>1</v>
      </c>
      <c r="Y39" s="86">
        <f>IF(X39=0,"",COUNTIFS(P5:P23,"=1",S5:S23,"&lt;1"))</f>
        <v>1</v>
      </c>
      <c r="Z39" s="86">
        <f t="shared" ref="Z39" si="6">IF(X39=0,"",Y39/X39*100)</f>
        <v>100</v>
      </c>
    </row>
    <row r="40" spans="5:26" ht="14.25" thickTop="1" thickBot="1">
      <c r="W40" s="156" t="s">
        <v>125</v>
      </c>
      <c r="X40" s="118">
        <f>COUNTIFS(S5:S23,"&gt;=1",S5:S23,"&lt;=1,5")</f>
        <v>1</v>
      </c>
      <c r="Y40" s="86">
        <f>IF(X40=0,"",COUNTIFS(P5:P23,"=1",S5:S23,"&gt;=1",S5:S23,"&lt;=1,5"))</f>
        <v>0</v>
      </c>
      <c r="Z40" s="86">
        <f>IF(X40=0,"",Y40/X40*100)</f>
        <v>0</v>
      </c>
    </row>
    <row r="41" spans="5:26" ht="14.25" thickTop="1" thickBot="1">
      <c r="W41" s="156" t="s">
        <v>126</v>
      </c>
      <c r="X41" s="118">
        <f>COUNTIFS(S5:S23,"&gt;=1,6",S5:S23,"&lt;=3")</f>
        <v>0</v>
      </c>
      <c r="Y41" s="86" t="str">
        <f>IF(X41=0,"",COUNTIFS(P5:P23,"=1",S5:S23,"&gt;=1,6",S5:S23,"&lt;=3"))</f>
        <v/>
      </c>
      <c r="Z41" s="86" t="str">
        <f t="shared" ref="Z41:Z44" si="7">IF(X41=0,"",Y41/X41*100)</f>
        <v/>
      </c>
    </row>
    <row r="42" spans="5:26" ht="14.25" thickTop="1" thickBot="1">
      <c r="W42" s="156" t="s">
        <v>127</v>
      </c>
      <c r="X42" s="118">
        <f>COUNTIFS(S5:S23,"&gt;=3,1",S5:S23,"&lt;=4,5")</f>
        <v>1</v>
      </c>
      <c r="Y42" s="86">
        <f>IF(X42=0,"",COUNTIFS(P5:P23,"=1",S5:S23,"&gt;=3,1",S5:S23,"&lt;=4,5"))</f>
        <v>0</v>
      </c>
      <c r="Z42" s="86">
        <f t="shared" si="7"/>
        <v>0</v>
      </c>
    </row>
    <row r="43" spans="5:26" ht="14.25" thickTop="1" thickBot="1">
      <c r="W43" s="156" t="s">
        <v>128</v>
      </c>
      <c r="X43" s="118">
        <f>COUNTIFS(S5:S23,"&gt;=4,6",S5:S23,"&lt;=6")</f>
        <v>5</v>
      </c>
      <c r="Y43" s="86">
        <f>IF(X43=0,"",COUNTIFS(P5:P23,"=1",S5:S23,"&gt;=4,6",S5:S23,"&lt;=6"))</f>
        <v>1</v>
      </c>
      <c r="Z43" s="86">
        <f t="shared" si="7"/>
        <v>20</v>
      </c>
    </row>
    <row r="44" spans="5:26" ht="14.25" thickTop="1" thickBot="1">
      <c r="W44" s="158" t="s">
        <v>136</v>
      </c>
      <c r="X44" s="118">
        <f>COUNTIFS(S5:S23,"&gt;6")</f>
        <v>3</v>
      </c>
      <c r="Y44" s="86">
        <f>IF(X44=0,"",COUNTIFS(P5:P23,"=1",S5:S23,"&gt;6"))</f>
        <v>0</v>
      </c>
      <c r="Z44" s="86">
        <f t="shared" si="7"/>
        <v>0</v>
      </c>
    </row>
    <row r="45" spans="5:26" ht="13.5" thickTop="1"/>
  </sheetData>
  <phoneticPr fontId="0" type="noConversion"/>
  <pageMargins left="0.75" right="0.75" top="1" bottom="1" header="0.5" footer="0.5"/>
  <pageSetup paperSize="260" orientation="landscape" horizontalDpi="4294967292" verticalDpi="0" r:id="rId1"/>
  <headerFooter alignWithMargins="0"/>
</worksheet>
</file>

<file path=xl/worksheets/sheet21.xml><?xml version="1.0" encoding="utf-8"?>
<worksheet xmlns="http://schemas.openxmlformats.org/spreadsheetml/2006/main" xmlns:r="http://schemas.openxmlformats.org/officeDocument/2006/relationships">
  <sheetPr codeName="Sheet18"/>
  <dimension ref="A1:AC45"/>
  <sheetViews>
    <sheetView workbookViewId="0">
      <selection activeCell="A5" sqref="A5:D25"/>
    </sheetView>
  </sheetViews>
  <sheetFormatPr defaultRowHeight="12.75"/>
  <cols>
    <col min="1" max="1" width="4.85546875" customWidth="1"/>
    <col min="2" max="2" width="7.140625" customWidth="1"/>
    <col min="3" max="3" width="3.85546875" bestFit="1" customWidth="1"/>
    <col min="4" max="4" width="7.140625" bestFit="1" customWidth="1"/>
    <col min="5" max="5" width="5.85546875" bestFit="1" customWidth="1"/>
    <col min="6" max="6" width="7.28515625" customWidth="1"/>
    <col min="7" max="8" width="6.85546875" customWidth="1"/>
    <col min="9" max="9" width="8" customWidth="1"/>
    <col min="10" max="10" width="8.5703125" customWidth="1"/>
    <col min="12" max="12" width="7.42578125" bestFit="1" customWidth="1"/>
    <col min="13" max="13" width="10.140625" bestFit="1" customWidth="1"/>
    <col min="15" max="15" width="5.5703125" bestFit="1" customWidth="1"/>
    <col min="16" max="16" width="6.85546875" customWidth="1"/>
    <col min="17" max="18" width="6.28515625" customWidth="1"/>
    <col min="19" max="19" width="16.140625" bestFit="1" customWidth="1"/>
    <col min="24" max="24" width="11.7109375" bestFit="1" customWidth="1"/>
    <col min="25" max="25" width="7" bestFit="1" customWidth="1"/>
  </cols>
  <sheetData>
    <row r="1" spans="1:29" ht="18">
      <c r="A1" s="46" t="s">
        <v>2</v>
      </c>
      <c r="B1" s="45"/>
      <c r="C1" s="45"/>
      <c r="D1" s="45"/>
      <c r="E1" s="45"/>
      <c r="F1" s="45"/>
      <c r="J1" s="47" t="str">
        <f>IF(E25="0","0","1")</f>
        <v>1</v>
      </c>
      <c r="L1" s="45" t="s">
        <v>46</v>
      </c>
      <c r="M1" s="100">
        <v>40036</v>
      </c>
      <c r="O1" s="85" t="s">
        <v>75</v>
      </c>
      <c r="Q1" s="117">
        <v>4.4000000000000004</v>
      </c>
      <c r="R1" s="152"/>
      <c r="T1" s="85" t="s">
        <v>76</v>
      </c>
      <c r="V1" s="117">
        <v>3</v>
      </c>
      <c r="X1" t="s">
        <v>172</v>
      </c>
    </row>
    <row r="2" spans="1:29" ht="13.5" thickBot="1">
      <c r="X2" t="s">
        <v>173</v>
      </c>
    </row>
    <row r="3" spans="1:29" ht="14.25" thickTop="1" thickBot="1">
      <c r="A3" s="12"/>
      <c r="B3" s="13"/>
      <c r="C3" s="13"/>
      <c r="D3" s="13"/>
      <c r="E3" s="13"/>
      <c r="F3" s="116"/>
      <c r="G3" s="12"/>
      <c r="H3" s="16" t="s">
        <v>22</v>
      </c>
      <c r="I3" s="13"/>
      <c r="J3" s="12"/>
      <c r="K3" s="146" t="s">
        <v>17</v>
      </c>
      <c r="L3" s="13"/>
      <c r="M3" s="12"/>
      <c r="N3" s="16" t="s">
        <v>12</v>
      </c>
      <c r="O3" s="29"/>
      <c r="P3" s="14"/>
      <c r="Q3" s="14"/>
      <c r="R3" s="151" t="s">
        <v>112</v>
      </c>
      <c r="S3" s="29"/>
      <c r="T3" s="13"/>
      <c r="U3" s="14"/>
      <c r="V3" s="86"/>
      <c r="W3" s="86"/>
      <c r="X3" s="86"/>
      <c r="Y3" s="86"/>
      <c r="Z3" s="86"/>
      <c r="AA3" s="86"/>
      <c r="AB3" s="86"/>
      <c r="AC3" s="86"/>
    </row>
    <row r="4" spans="1:29" ht="14.25" thickTop="1" thickBot="1">
      <c r="A4" s="15" t="s">
        <v>0</v>
      </c>
      <c r="B4" s="10" t="s">
        <v>1</v>
      </c>
      <c r="C4" s="10" t="s">
        <v>3</v>
      </c>
      <c r="D4" s="17" t="s">
        <v>4</v>
      </c>
      <c r="E4" s="30" t="s">
        <v>8</v>
      </c>
      <c r="F4" s="30" t="s">
        <v>74</v>
      </c>
      <c r="G4" s="37" t="s">
        <v>19</v>
      </c>
      <c r="H4" s="17" t="s">
        <v>20</v>
      </c>
      <c r="I4" s="38" t="s">
        <v>21</v>
      </c>
      <c r="J4" s="18" t="s">
        <v>14</v>
      </c>
      <c r="K4" s="19" t="s">
        <v>15</v>
      </c>
      <c r="L4" s="19" t="s">
        <v>16</v>
      </c>
      <c r="M4" s="18" t="s">
        <v>9</v>
      </c>
      <c r="N4" s="19" t="s">
        <v>10</v>
      </c>
      <c r="O4" s="20" t="s">
        <v>11</v>
      </c>
      <c r="P4" s="29" t="s">
        <v>13</v>
      </c>
      <c r="Q4" s="29" t="s">
        <v>23</v>
      </c>
      <c r="R4" s="29" t="s">
        <v>113</v>
      </c>
      <c r="S4" s="87" t="s">
        <v>114</v>
      </c>
      <c r="T4" s="30" t="s">
        <v>18</v>
      </c>
      <c r="U4" s="29" t="s">
        <v>24</v>
      </c>
      <c r="V4" s="87" t="s">
        <v>49</v>
      </c>
      <c r="W4" s="87" t="s">
        <v>79</v>
      </c>
      <c r="X4" s="87" t="s">
        <v>51</v>
      </c>
      <c r="Y4" s="87" t="s">
        <v>52</v>
      </c>
      <c r="Z4" s="87" t="s">
        <v>53</v>
      </c>
      <c r="AA4" s="87" t="s">
        <v>48</v>
      </c>
      <c r="AB4" s="87" t="s">
        <v>81</v>
      </c>
      <c r="AC4" s="87" t="s">
        <v>57</v>
      </c>
    </row>
    <row r="5" spans="1:29" ht="13.5" thickTop="1">
      <c r="A5" s="24">
        <v>1</v>
      </c>
      <c r="B5" s="3">
        <v>307</v>
      </c>
      <c r="C5" s="3">
        <v>4</v>
      </c>
      <c r="D5" s="39">
        <v>11</v>
      </c>
      <c r="E5" s="180">
        <v>5</v>
      </c>
      <c r="F5" s="90">
        <v>5</v>
      </c>
      <c r="G5" s="48">
        <v>1</v>
      </c>
      <c r="H5" s="49"/>
      <c r="I5" s="50"/>
      <c r="J5" s="51">
        <v>1</v>
      </c>
      <c r="K5" s="52"/>
      <c r="L5" s="53"/>
      <c r="M5" s="54"/>
      <c r="N5" s="52"/>
      <c r="O5" s="53"/>
      <c r="P5" s="90">
        <v>2</v>
      </c>
      <c r="Q5" s="68"/>
      <c r="R5" s="54"/>
      <c r="S5" s="54"/>
      <c r="T5" s="125"/>
      <c r="U5" s="124"/>
      <c r="V5" s="124" t="str">
        <f t="shared" ref="V5:V13" si="0">IF(Q5=0,"",P5)</f>
        <v/>
      </c>
      <c r="W5" s="124"/>
      <c r="X5" s="124"/>
      <c r="Y5" s="124"/>
      <c r="Z5" s="124"/>
      <c r="AA5" s="124" t="str">
        <f t="shared" ref="AA5:AA13" si="1">IF(AND(Q5="",P5=1),1,"")</f>
        <v/>
      </c>
      <c r="AB5" s="124"/>
      <c r="AC5" s="125">
        <f t="shared" ref="AC5:AC13" si="2">IF(AND(G5=""),"",SUM(K5))</f>
        <v>0</v>
      </c>
    </row>
    <row r="6" spans="1:29">
      <c r="A6" s="25">
        <v>2</v>
      </c>
      <c r="B6" s="2">
        <v>323</v>
      </c>
      <c r="C6" s="2">
        <v>4</v>
      </c>
      <c r="D6" s="40">
        <v>5</v>
      </c>
      <c r="E6" s="56">
        <v>4</v>
      </c>
      <c r="F6" s="55">
        <v>4</v>
      </c>
      <c r="G6" s="56">
        <v>1</v>
      </c>
      <c r="H6" s="57"/>
      <c r="I6" s="58"/>
      <c r="J6" s="59"/>
      <c r="K6" s="57">
        <v>1</v>
      </c>
      <c r="L6" s="60"/>
      <c r="M6" s="61"/>
      <c r="N6" s="57"/>
      <c r="O6" s="60"/>
      <c r="P6" s="55">
        <v>2</v>
      </c>
      <c r="Q6" s="58">
        <v>1</v>
      </c>
      <c r="R6" s="61">
        <v>80</v>
      </c>
      <c r="S6" s="61">
        <v>2</v>
      </c>
      <c r="T6" s="121"/>
      <c r="U6" s="126"/>
      <c r="V6" s="124">
        <f t="shared" si="0"/>
        <v>2</v>
      </c>
      <c r="W6" s="126"/>
      <c r="X6" s="126"/>
      <c r="Y6" s="126"/>
      <c r="Z6" s="126"/>
      <c r="AA6" s="124" t="str">
        <f t="shared" si="1"/>
        <v/>
      </c>
      <c r="AB6" s="126"/>
      <c r="AC6" s="121">
        <f t="shared" si="2"/>
        <v>1</v>
      </c>
    </row>
    <row r="7" spans="1:29">
      <c r="A7" s="25">
        <v>3</v>
      </c>
      <c r="B7" s="2">
        <v>138</v>
      </c>
      <c r="C7" s="2">
        <v>3</v>
      </c>
      <c r="D7" s="40">
        <v>15</v>
      </c>
      <c r="E7" s="56">
        <v>3</v>
      </c>
      <c r="F7" s="55">
        <v>3</v>
      </c>
      <c r="G7" s="56"/>
      <c r="H7" s="57"/>
      <c r="I7" s="58"/>
      <c r="J7" s="59"/>
      <c r="K7" s="57"/>
      <c r="L7" s="60"/>
      <c r="M7" s="61"/>
      <c r="N7" s="57"/>
      <c r="O7" s="60"/>
      <c r="P7" s="55">
        <v>2</v>
      </c>
      <c r="Q7" s="58">
        <v>1</v>
      </c>
      <c r="R7" s="61">
        <v>137</v>
      </c>
      <c r="S7" s="61">
        <v>5</v>
      </c>
      <c r="T7" s="121"/>
      <c r="U7" s="126"/>
      <c r="V7" s="124">
        <f t="shared" si="0"/>
        <v>2</v>
      </c>
      <c r="W7" s="126"/>
      <c r="X7" s="126"/>
      <c r="Y7" s="126"/>
      <c r="Z7" s="126"/>
      <c r="AA7" s="124" t="str">
        <f t="shared" si="1"/>
        <v/>
      </c>
      <c r="AB7" s="126"/>
      <c r="AC7" s="121" t="str">
        <f t="shared" si="2"/>
        <v/>
      </c>
    </row>
    <row r="8" spans="1:29">
      <c r="A8" s="25">
        <v>4</v>
      </c>
      <c r="B8" s="2">
        <v>310</v>
      </c>
      <c r="C8" s="2">
        <v>4</v>
      </c>
      <c r="D8" s="40">
        <v>13</v>
      </c>
      <c r="E8" s="56">
        <v>4</v>
      </c>
      <c r="F8" s="55">
        <v>4</v>
      </c>
      <c r="G8" s="56"/>
      <c r="H8" s="57"/>
      <c r="I8" s="58">
        <v>1</v>
      </c>
      <c r="J8" s="59"/>
      <c r="K8" s="57">
        <v>1</v>
      </c>
      <c r="L8" s="60"/>
      <c r="M8" s="61"/>
      <c r="N8" s="57"/>
      <c r="O8" s="60"/>
      <c r="P8" s="55">
        <v>2</v>
      </c>
      <c r="Q8" s="58">
        <v>1</v>
      </c>
      <c r="R8" s="61">
        <v>124</v>
      </c>
      <c r="S8" s="61">
        <v>3</v>
      </c>
      <c r="T8" s="121"/>
      <c r="U8" s="126"/>
      <c r="V8" s="124">
        <f t="shared" si="0"/>
        <v>2</v>
      </c>
      <c r="W8" s="126"/>
      <c r="X8" s="126"/>
      <c r="Y8" s="126"/>
      <c r="Z8" s="126"/>
      <c r="AA8" s="124" t="str">
        <f t="shared" si="1"/>
        <v/>
      </c>
      <c r="AB8" s="126"/>
      <c r="AC8" s="121" t="str">
        <f t="shared" si="2"/>
        <v/>
      </c>
    </row>
    <row r="9" spans="1:29">
      <c r="A9" s="25">
        <v>5</v>
      </c>
      <c r="B9" s="2">
        <v>431</v>
      </c>
      <c r="C9" s="2">
        <v>5</v>
      </c>
      <c r="D9" s="40">
        <v>3</v>
      </c>
      <c r="E9" s="168">
        <v>6</v>
      </c>
      <c r="F9" s="55">
        <v>5</v>
      </c>
      <c r="G9" s="56">
        <v>1</v>
      </c>
      <c r="H9" s="57"/>
      <c r="I9" s="58"/>
      <c r="J9" s="59">
        <v>1</v>
      </c>
      <c r="K9" s="57"/>
      <c r="L9" s="60"/>
      <c r="M9" s="61"/>
      <c r="N9" s="57"/>
      <c r="O9" s="60"/>
      <c r="P9" s="55">
        <v>2</v>
      </c>
      <c r="Q9" s="58"/>
      <c r="R9" s="61"/>
      <c r="S9" s="61"/>
      <c r="T9" s="121"/>
      <c r="U9" s="126"/>
      <c r="V9" s="124" t="str">
        <f t="shared" si="0"/>
        <v/>
      </c>
      <c r="W9" s="126"/>
      <c r="X9" s="126"/>
      <c r="Y9" s="126"/>
      <c r="Z9" s="126"/>
      <c r="AA9" s="124" t="str">
        <f t="shared" si="1"/>
        <v/>
      </c>
      <c r="AB9" s="126"/>
      <c r="AC9" s="121">
        <f t="shared" si="2"/>
        <v>0</v>
      </c>
    </row>
    <row r="10" spans="1:29">
      <c r="A10" s="25">
        <v>6</v>
      </c>
      <c r="B10" s="2">
        <v>312</v>
      </c>
      <c r="C10" s="2">
        <v>4</v>
      </c>
      <c r="D10" s="40">
        <v>9</v>
      </c>
      <c r="E10" s="56">
        <v>4</v>
      </c>
      <c r="F10" s="55">
        <v>4</v>
      </c>
      <c r="G10" s="56">
        <v>1</v>
      </c>
      <c r="H10" s="57"/>
      <c r="I10" s="58"/>
      <c r="J10" s="59"/>
      <c r="K10" s="57">
        <v>1</v>
      </c>
      <c r="L10" s="60"/>
      <c r="M10" s="61"/>
      <c r="N10" s="57"/>
      <c r="O10" s="60"/>
      <c r="P10" s="55">
        <v>2</v>
      </c>
      <c r="Q10" s="58">
        <v>1</v>
      </c>
      <c r="R10" s="61">
        <v>85</v>
      </c>
      <c r="S10" s="61">
        <v>6</v>
      </c>
      <c r="T10" s="121"/>
      <c r="U10" s="126"/>
      <c r="V10" s="124">
        <f t="shared" si="0"/>
        <v>2</v>
      </c>
      <c r="W10" s="126"/>
      <c r="X10" s="126"/>
      <c r="Y10" s="126"/>
      <c r="Z10" s="126"/>
      <c r="AA10" s="124" t="str">
        <f t="shared" si="1"/>
        <v/>
      </c>
      <c r="AB10" s="126"/>
      <c r="AC10" s="121">
        <f t="shared" si="2"/>
        <v>1</v>
      </c>
    </row>
    <row r="11" spans="1:29">
      <c r="A11" s="25">
        <v>7</v>
      </c>
      <c r="B11" s="2">
        <v>498</v>
      </c>
      <c r="C11" s="2">
        <v>5</v>
      </c>
      <c r="D11" s="40">
        <v>1</v>
      </c>
      <c r="E11" s="168">
        <v>6</v>
      </c>
      <c r="F11" s="55">
        <v>5</v>
      </c>
      <c r="G11" s="56"/>
      <c r="H11" s="57"/>
      <c r="I11" s="58">
        <v>1</v>
      </c>
      <c r="J11" s="59"/>
      <c r="K11" s="57">
        <v>1</v>
      </c>
      <c r="L11" s="60"/>
      <c r="M11" s="61"/>
      <c r="N11" s="57"/>
      <c r="O11" s="60"/>
      <c r="P11" s="55">
        <v>2</v>
      </c>
      <c r="Q11" s="58"/>
      <c r="R11" s="61"/>
      <c r="S11" s="61"/>
      <c r="T11" s="121"/>
      <c r="U11" s="126"/>
      <c r="V11" s="124" t="str">
        <f t="shared" si="0"/>
        <v/>
      </c>
      <c r="W11" s="126"/>
      <c r="X11" s="126"/>
      <c r="Y11" s="126"/>
      <c r="Z11" s="126"/>
      <c r="AA11" s="124" t="str">
        <f t="shared" si="1"/>
        <v/>
      </c>
      <c r="AB11" s="126"/>
      <c r="AC11" s="121" t="str">
        <f t="shared" si="2"/>
        <v/>
      </c>
    </row>
    <row r="12" spans="1:29">
      <c r="A12" s="25">
        <v>8</v>
      </c>
      <c r="B12" s="2">
        <v>138</v>
      </c>
      <c r="C12" s="2">
        <v>3</v>
      </c>
      <c r="D12" s="40">
        <v>17</v>
      </c>
      <c r="E12" s="181">
        <v>2</v>
      </c>
      <c r="F12" s="55">
        <v>2</v>
      </c>
      <c r="G12" s="56"/>
      <c r="H12" s="57"/>
      <c r="I12" s="58"/>
      <c r="J12" s="59"/>
      <c r="K12" s="57"/>
      <c r="L12" s="60"/>
      <c r="M12" s="61"/>
      <c r="N12" s="57"/>
      <c r="O12" s="60"/>
      <c r="P12" s="55">
        <v>1</v>
      </c>
      <c r="Q12" s="58">
        <v>1</v>
      </c>
      <c r="R12" s="61">
        <v>138</v>
      </c>
      <c r="S12" s="61">
        <v>1.5</v>
      </c>
      <c r="T12" s="121"/>
      <c r="U12" s="126"/>
      <c r="V12" s="124">
        <f t="shared" si="0"/>
        <v>1</v>
      </c>
      <c r="W12" s="126"/>
      <c r="X12" s="126"/>
      <c r="Y12" s="126"/>
      <c r="Z12" s="126"/>
      <c r="AA12" s="124" t="str">
        <f t="shared" si="1"/>
        <v/>
      </c>
      <c r="AB12" s="126"/>
      <c r="AC12" s="121" t="str">
        <f t="shared" si="2"/>
        <v/>
      </c>
    </row>
    <row r="13" spans="1:29" ht="13.5" thickBot="1">
      <c r="A13" s="26">
        <v>9</v>
      </c>
      <c r="B13" s="4">
        <v>310</v>
      </c>
      <c r="C13" s="4">
        <v>4</v>
      </c>
      <c r="D13" s="41">
        <v>7</v>
      </c>
      <c r="E13" s="84">
        <v>4</v>
      </c>
      <c r="F13" s="84">
        <v>4</v>
      </c>
      <c r="G13" s="62"/>
      <c r="H13" s="63">
        <v>1</v>
      </c>
      <c r="I13" s="64"/>
      <c r="J13" s="65"/>
      <c r="K13" s="63">
        <v>1</v>
      </c>
      <c r="L13" s="66"/>
      <c r="M13" s="67"/>
      <c r="N13" s="63"/>
      <c r="O13" s="66"/>
      <c r="P13" s="84">
        <v>2</v>
      </c>
      <c r="Q13" s="64">
        <v>1</v>
      </c>
      <c r="R13" s="67">
        <v>68</v>
      </c>
      <c r="S13" s="67">
        <v>4</v>
      </c>
      <c r="T13" s="128"/>
      <c r="U13" s="127"/>
      <c r="V13" s="124">
        <f t="shared" si="0"/>
        <v>2</v>
      </c>
      <c r="W13" s="127"/>
      <c r="X13" s="127"/>
      <c r="Y13" s="127"/>
      <c r="Z13" s="127"/>
      <c r="AA13" s="124" t="str">
        <f t="shared" si="1"/>
        <v/>
      </c>
      <c r="AB13" s="127"/>
      <c r="AC13" s="128" t="str">
        <f t="shared" si="2"/>
        <v/>
      </c>
    </row>
    <row r="14" spans="1:29" ht="14.25" thickTop="1" thickBot="1">
      <c r="A14" s="27"/>
      <c r="B14" s="8">
        <f>SUM(B5:B13)</f>
        <v>2767</v>
      </c>
      <c r="C14" s="8">
        <f>SUM(C5:C13)</f>
        <v>36</v>
      </c>
      <c r="D14" s="42" t="s">
        <v>5</v>
      </c>
      <c r="E14" s="30">
        <f>SUM(E5:E13)</f>
        <v>38</v>
      </c>
      <c r="F14" s="30">
        <f>SUM(F5:F13)</f>
        <v>36</v>
      </c>
      <c r="G14" s="37">
        <f>SUM(G5:G13)</f>
        <v>4</v>
      </c>
      <c r="H14" s="10">
        <f>SUM(H5:H13)</f>
        <v>1</v>
      </c>
      <c r="I14" s="29">
        <f>SUM(I5:I13)</f>
        <v>2</v>
      </c>
      <c r="J14" s="35">
        <f>IF((A28=27),"",(SUM(J5:J13)/SUM(J5:L13))*100)</f>
        <v>28.571428571428569</v>
      </c>
      <c r="K14" s="22">
        <f>IF((A28=27),"",(SUM(K5:K13)/SUM(J5:L13))*100)</f>
        <v>71.428571428571431</v>
      </c>
      <c r="L14" s="31">
        <f>IF((A28=27),"",(SUM(L5:L13)/SUM(J5:L13))*100)</f>
        <v>0</v>
      </c>
      <c r="M14" s="15">
        <f>SUM(M5:M13)</f>
        <v>0</v>
      </c>
      <c r="N14" s="10">
        <f>SUM(N5:N13)</f>
        <v>0</v>
      </c>
      <c r="O14" s="17">
        <f>SUM(O5:O13)</f>
        <v>0</v>
      </c>
      <c r="P14" s="30">
        <f>SUM(P5:P13)</f>
        <v>17</v>
      </c>
      <c r="Q14" s="29">
        <f>SUM(Q5:Q13)</f>
        <v>6</v>
      </c>
      <c r="R14" s="153"/>
      <c r="S14" s="15">
        <f>IF(Q14=0,"",SUM(S5:S13)/Q14)</f>
        <v>3.5833333333333335</v>
      </c>
      <c r="T14" s="129"/>
      <c r="U14" s="130"/>
      <c r="V14" s="129">
        <f>SUM(V5:V13)</f>
        <v>11</v>
      </c>
      <c r="W14" s="130">
        <f>ColorFunction($E$30,$E$5:$E$13)</f>
        <v>0</v>
      </c>
      <c r="X14" s="130">
        <f>ColorFunction($E$31,$E$5:$E$13)</f>
        <v>1</v>
      </c>
      <c r="Y14" s="130">
        <f>ColorFunction($E$32,$E$5:$E$13)</f>
        <v>3</v>
      </c>
      <c r="Z14" s="130">
        <f>ColorFunction($E$33,$E$5:$E$13)</f>
        <v>0</v>
      </c>
      <c r="AA14" s="131">
        <f>SUM(AA5:AA13)/(9-Q14)*100</f>
        <v>0</v>
      </c>
      <c r="AB14" s="130">
        <f>COUNTIF(P5:P13,"&gt;2")</f>
        <v>0</v>
      </c>
      <c r="AC14" s="129">
        <f>IF((G14=0),"",SUM(AC5:AC13)/G14*100)</f>
        <v>50</v>
      </c>
    </row>
    <row r="15" spans="1:29" ht="13.5" thickTop="1">
      <c r="A15" s="24">
        <v>10</v>
      </c>
      <c r="B15" s="3">
        <v>481</v>
      </c>
      <c r="C15" s="3">
        <v>5</v>
      </c>
      <c r="D15" s="39">
        <v>4</v>
      </c>
      <c r="E15" s="48">
        <v>5</v>
      </c>
      <c r="F15" s="90">
        <v>5</v>
      </c>
      <c r="G15" s="48">
        <v>1</v>
      </c>
      <c r="H15" s="49"/>
      <c r="I15" s="50"/>
      <c r="J15" s="51"/>
      <c r="K15" s="52"/>
      <c r="L15" s="53">
        <v>1</v>
      </c>
      <c r="M15" s="54">
        <v>1</v>
      </c>
      <c r="N15" s="52"/>
      <c r="O15" s="53"/>
      <c r="P15" s="90">
        <v>2</v>
      </c>
      <c r="Q15" s="68">
        <v>1</v>
      </c>
      <c r="R15" s="54">
        <v>165</v>
      </c>
      <c r="S15" s="54">
        <v>6</v>
      </c>
      <c r="T15" s="122"/>
      <c r="U15" s="124"/>
      <c r="V15" s="124">
        <f t="shared" ref="V15:V23" si="3">IF(Q15=0,"",P15)</f>
        <v>2</v>
      </c>
      <c r="W15" s="124"/>
      <c r="X15" s="124"/>
      <c r="Y15" s="124"/>
      <c r="Z15" s="124"/>
      <c r="AA15" s="124" t="str">
        <f t="shared" ref="AA15:AA23" si="4">IF(AND(Q15="",P15=1),1,"")</f>
        <v/>
      </c>
      <c r="AB15" s="124"/>
      <c r="AC15" s="125">
        <f t="shared" ref="AC15:AC23" si="5">IF(AND(G15=""),"",SUM(K15))</f>
        <v>0</v>
      </c>
    </row>
    <row r="16" spans="1:29">
      <c r="A16" s="25">
        <v>11</v>
      </c>
      <c r="B16" s="2">
        <v>319</v>
      </c>
      <c r="C16" s="2">
        <v>4</v>
      </c>
      <c r="D16" s="40">
        <v>16</v>
      </c>
      <c r="E16" s="56">
        <v>4</v>
      </c>
      <c r="F16" s="55">
        <v>4</v>
      </c>
      <c r="G16" s="56"/>
      <c r="H16" s="57"/>
      <c r="I16" s="58">
        <v>1</v>
      </c>
      <c r="J16" s="59"/>
      <c r="K16" s="57">
        <v>1</v>
      </c>
      <c r="L16" s="60"/>
      <c r="M16" s="61"/>
      <c r="N16" s="57"/>
      <c r="O16" s="60"/>
      <c r="P16" s="55">
        <v>2</v>
      </c>
      <c r="Q16" s="58">
        <v>1</v>
      </c>
      <c r="R16" s="61">
        <v>119</v>
      </c>
      <c r="S16" s="61">
        <v>5</v>
      </c>
      <c r="T16" s="121"/>
      <c r="U16" s="126"/>
      <c r="V16" s="124">
        <f t="shared" si="3"/>
        <v>2</v>
      </c>
      <c r="W16" s="126"/>
      <c r="X16" s="126"/>
      <c r="Y16" s="126"/>
      <c r="Z16" s="126"/>
      <c r="AA16" s="124" t="str">
        <f t="shared" si="4"/>
        <v/>
      </c>
      <c r="AB16" s="126"/>
      <c r="AC16" s="121" t="str">
        <f t="shared" si="5"/>
        <v/>
      </c>
    </row>
    <row r="17" spans="1:29">
      <c r="A17" s="25">
        <v>12</v>
      </c>
      <c r="B17" s="2">
        <v>431</v>
      </c>
      <c r="C17" s="2">
        <v>5</v>
      </c>
      <c r="D17" s="40">
        <v>2</v>
      </c>
      <c r="E17" s="56">
        <v>5</v>
      </c>
      <c r="F17" s="55">
        <v>4</v>
      </c>
      <c r="G17" s="56">
        <v>1</v>
      </c>
      <c r="H17" s="57"/>
      <c r="I17" s="58"/>
      <c r="J17" s="59">
        <v>1</v>
      </c>
      <c r="K17" s="57"/>
      <c r="L17" s="60"/>
      <c r="M17" s="61"/>
      <c r="N17" s="57"/>
      <c r="O17" s="60"/>
      <c r="P17" s="55">
        <v>2</v>
      </c>
      <c r="Q17" s="58">
        <v>1</v>
      </c>
      <c r="R17" s="61">
        <v>20</v>
      </c>
      <c r="S17" s="61">
        <v>10</v>
      </c>
      <c r="T17" s="121"/>
      <c r="U17" s="126"/>
      <c r="V17" s="124">
        <f t="shared" si="3"/>
        <v>2</v>
      </c>
      <c r="W17" s="126"/>
      <c r="X17" s="126"/>
      <c r="Y17" s="126"/>
      <c r="Z17" s="126"/>
      <c r="AA17" s="124" t="str">
        <f t="shared" si="4"/>
        <v/>
      </c>
      <c r="AB17" s="126"/>
      <c r="AC17" s="121">
        <f t="shared" si="5"/>
        <v>0</v>
      </c>
    </row>
    <row r="18" spans="1:29">
      <c r="A18" s="25">
        <v>13</v>
      </c>
      <c r="B18" s="2">
        <v>122</v>
      </c>
      <c r="C18" s="2">
        <v>3</v>
      </c>
      <c r="D18" s="40">
        <v>18</v>
      </c>
      <c r="E18" s="56">
        <v>3</v>
      </c>
      <c r="F18" s="55">
        <v>3</v>
      </c>
      <c r="G18" s="56"/>
      <c r="H18" s="57"/>
      <c r="I18" s="58"/>
      <c r="J18" s="59"/>
      <c r="K18" s="57"/>
      <c r="L18" s="60"/>
      <c r="M18" s="61"/>
      <c r="N18" s="57"/>
      <c r="O18" s="60"/>
      <c r="P18" s="55">
        <v>2</v>
      </c>
      <c r="Q18" s="58">
        <v>1</v>
      </c>
      <c r="R18" s="61">
        <v>117</v>
      </c>
      <c r="S18" s="61">
        <v>3</v>
      </c>
      <c r="T18" s="121"/>
      <c r="U18" s="126"/>
      <c r="V18" s="124">
        <f t="shared" si="3"/>
        <v>2</v>
      </c>
      <c r="W18" s="126"/>
      <c r="X18" s="126"/>
      <c r="Y18" s="126"/>
      <c r="Z18" s="126"/>
      <c r="AA18" s="124" t="str">
        <f t="shared" si="4"/>
        <v/>
      </c>
      <c r="AB18" s="126"/>
      <c r="AC18" s="121" t="str">
        <f t="shared" si="5"/>
        <v/>
      </c>
    </row>
    <row r="19" spans="1:29">
      <c r="A19" s="25">
        <v>14</v>
      </c>
      <c r="B19" s="2">
        <v>379</v>
      </c>
      <c r="C19" s="2">
        <v>4</v>
      </c>
      <c r="D19" s="40">
        <v>6</v>
      </c>
      <c r="E19" s="56">
        <v>4</v>
      </c>
      <c r="F19" s="55">
        <v>4</v>
      </c>
      <c r="G19" s="56">
        <v>1</v>
      </c>
      <c r="H19" s="57"/>
      <c r="I19" s="58"/>
      <c r="J19" s="59"/>
      <c r="K19" s="57">
        <v>1</v>
      </c>
      <c r="L19" s="60"/>
      <c r="M19" s="61"/>
      <c r="N19" s="57"/>
      <c r="O19" s="60"/>
      <c r="P19" s="55">
        <v>2</v>
      </c>
      <c r="Q19" s="58">
        <v>1</v>
      </c>
      <c r="R19" s="61">
        <v>116</v>
      </c>
      <c r="S19" s="61">
        <v>10</v>
      </c>
      <c r="T19" s="121"/>
      <c r="U19" s="126"/>
      <c r="V19" s="124">
        <f t="shared" si="3"/>
        <v>2</v>
      </c>
      <c r="W19" s="126"/>
      <c r="X19" s="126"/>
      <c r="Y19" s="126"/>
      <c r="Z19" s="126"/>
      <c r="AA19" s="124" t="str">
        <f t="shared" si="4"/>
        <v/>
      </c>
      <c r="AB19" s="126"/>
      <c r="AC19" s="121">
        <f t="shared" si="5"/>
        <v>1</v>
      </c>
    </row>
    <row r="20" spans="1:29">
      <c r="A20" s="25">
        <v>15</v>
      </c>
      <c r="B20" s="2">
        <v>316</v>
      </c>
      <c r="C20" s="2">
        <v>4</v>
      </c>
      <c r="D20" s="40">
        <v>8</v>
      </c>
      <c r="E20" s="56">
        <v>4</v>
      </c>
      <c r="F20" s="55">
        <v>4</v>
      </c>
      <c r="G20" s="56">
        <v>1</v>
      </c>
      <c r="H20" s="57"/>
      <c r="I20" s="58"/>
      <c r="J20" s="59"/>
      <c r="K20" s="57">
        <v>1</v>
      </c>
      <c r="L20" s="60"/>
      <c r="M20" s="61"/>
      <c r="N20" s="57"/>
      <c r="O20" s="60"/>
      <c r="P20" s="55">
        <v>2</v>
      </c>
      <c r="Q20" s="58">
        <v>1</v>
      </c>
      <c r="R20" s="61">
        <v>125</v>
      </c>
      <c r="S20" s="61">
        <v>8</v>
      </c>
      <c r="T20" s="121"/>
      <c r="U20" s="126"/>
      <c r="V20" s="124">
        <f t="shared" si="3"/>
        <v>2</v>
      </c>
      <c r="W20" s="126"/>
      <c r="X20" s="126"/>
      <c r="Y20" s="126"/>
      <c r="Z20" s="126"/>
      <c r="AA20" s="124" t="str">
        <f t="shared" si="4"/>
        <v/>
      </c>
      <c r="AB20" s="126"/>
      <c r="AC20" s="121">
        <f t="shared" si="5"/>
        <v>1</v>
      </c>
    </row>
    <row r="21" spans="1:29">
      <c r="A21" s="25">
        <v>16</v>
      </c>
      <c r="B21" s="2">
        <v>322</v>
      </c>
      <c r="C21" s="2">
        <v>4</v>
      </c>
      <c r="D21" s="40">
        <v>14</v>
      </c>
      <c r="E21" s="56">
        <v>4</v>
      </c>
      <c r="F21" s="55">
        <v>4</v>
      </c>
      <c r="G21" s="56">
        <v>1</v>
      </c>
      <c r="H21" s="57"/>
      <c r="I21" s="58"/>
      <c r="J21" s="59"/>
      <c r="K21" s="57">
        <v>1</v>
      </c>
      <c r="L21" s="60"/>
      <c r="M21" s="61"/>
      <c r="N21" s="57"/>
      <c r="O21" s="60"/>
      <c r="P21" s="55">
        <v>2</v>
      </c>
      <c r="Q21" s="58">
        <v>1</v>
      </c>
      <c r="R21" s="61">
        <v>95</v>
      </c>
      <c r="S21" s="61">
        <v>4</v>
      </c>
      <c r="T21" s="121"/>
      <c r="U21" s="126"/>
      <c r="V21" s="124">
        <f t="shared" si="3"/>
        <v>2</v>
      </c>
      <c r="W21" s="126"/>
      <c r="X21" s="126"/>
      <c r="Y21" s="126"/>
      <c r="Z21" s="126"/>
      <c r="AA21" s="124" t="str">
        <f t="shared" si="4"/>
        <v/>
      </c>
      <c r="AB21" s="126"/>
      <c r="AC21" s="121">
        <f t="shared" si="5"/>
        <v>1</v>
      </c>
    </row>
    <row r="22" spans="1:29">
      <c r="A22" s="25">
        <v>17</v>
      </c>
      <c r="B22" s="2">
        <v>345</v>
      </c>
      <c r="C22" s="2">
        <v>4</v>
      </c>
      <c r="D22" s="40">
        <v>10</v>
      </c>
      <c r="E22" s="178">
        <v>5</v>
      </c>
      <c r="F22" s="55">
        <v>5</v>
      </c>
      <c r="G22" s="56">
        <v>1</v>
      </c>
      <c r="H22" s="57"/>
      <c r="I22" s="58"/>
      <c r="J22" s="59">
        <v>1</v>
      </c>
      <c r="K22" s="57"/>
      <c r="L22" s="60"/>
      <c r="M22" s="61"/>
      <c r="N22" s="57"/>
      <c r="O22" s="60"/>
      <c r="P22" s="55">
        <v>1</v>
      </c>
      <c r="Q22" s="58"/>
      <c r="R22" s="61"/>
      <c r="S22" s="61"/>
      <c r="T22" s="121"/>
      <c r="U22" s="126"/>
      <c r="V22" s="124" t="str">
        <f t="shared" si="3"/>
        <v/>
      </c>
      <c r="W22" s="126"/>
      <c r="X22" s="126"/>
      <c r="Y22" s="126"/>
      <c r="Z22" s="126"/>
      <c r="AA22" s="124">
        <f t="shared" si="4"/>
        <v>1</v>
      </c>
      <c r="AB22" s="126"/>
      <c r="AC22" s="121">
        <f t="shared" si="5"/>
        <v>0</v>
      </c>
    </row>
    <row r="23" spans="1:29" ht="13.5" thickBot="1">
      <c r="A23" s="28">
        <v>18</v>
      </c>
      <c r="B23" s="5">
        <v>281</v>
      </c>
      <c r="C23" s="5">
        <v>4</v>
      </c>
      <c r="D23" s="43">
        <v>12</v>
      </c>
      <c r="E23" s="84">
        <v>4</v>
      </c>
      <c r="F23" s="84">
        <v>4</v>
      </c>
      <c r="G23" s="62"/>
      <c r="H23" s="63">
        <v>1</v>
      </c>
      <c r="I23" s="64"/>
      <c r="J23" s="65"/>
      <c r="K23" s="63">
        <v>1</v>
      </c>
      <c r="L23" s="66"/>
      <c r="M23" s="67"/>
      <c r="N23" s="63"/>
      <c r="O23" s="66"/>
      <c r="P23" s="84">
        <v>1</v>
      </c>
      <c r="Q23" s="64"/>
      <c r="R23" s="67"/>
      <c r="S23" s="67"/>
      <c r="T23" s="133"/>
      <c r="U23" s="132"/>
      <c r="V23" s="124" t="str">
        <f t="shared" si="3"/>
        <v/>
      </c>
      <c r="W23" s="132"/>
      <c r="X23" s="132"/>
      <c r="Y23" s="132"/>
      <c r="Z23" s="132"/>
      <c r="AA23" s="124">
        <f t="shared" si="4"/>
        <v>1</v>
      </c>
      <c r="AB23" s="132"/>
      <c r="AC23" s="128" t="str">
        <f t="shared" si="5"/>
        <v/>
      </c>
    </row>
    <row r="24" spans="1:29" ht="14.25" thickTop="1" thickBot="1">
      <c r="A24" s="7"/>
      <c r="B24" s="8">
        <f>SUM(B15:B23)</f>
        <v>2996</v>
      </c>
      <c r="C24" s="8">
        <f>SUM(C15:C23)</f>
        <v>37</v>
      </c>
      <c r="D24" s="42" t="s">
        <v>6</v>
      </c>
      <c r="E24" s="30">
        <f>SUM(E15:E23)</f>
        <v>38</v>
      </c>
      <c r="F24" s="30">
        <f>SUM(F15:F23)</f>
        <v>37</v>
      </c>
      <c r="G24" s="37">
        <f>SUM(G15:G23)</f>
        <v>6</v>
      </c>
      <c r="H24" s="10">
        <f>SUM(H15:H23)</f>
        <v>1</v>
      </c>
      <c r="I24" s="29">
        <f>SUM(I15:I23)</f>
        <v>1</v>
      </c>
      <c r="J24" s="35">
        <f>IF((A29=27),"",(SUM(J15:J23)/SUM(J15:L23))*100)</f>
        <v>25</v>
      </c>
      <c r="K24" s="35">
        <f>IF((A29=27),"",(SUM(K15:K23)/SUM(J15:L23))*100)</f>
        <v>62.5</v>
      </c>
      <c r="L24" s="35">
        <f>IF((A29=27),"",(SUM(L15:L23)/SUM(J15:L23))*100)</f>
        <v>12.5</v>
      </c>
      <c r="M24" s="15">
        <f>SUM(M15:M23)</f>
        <v>1</v>
      </c>
      <c r="N24" s="10">
        <f>SUM(N15:N23)</f>
        <v>0</v>
      </c>
      <c r="O24" s="17">
        <f>SUM(O15:O23)</f>
        <v>0</v>
      </c>
      <c r="P24" s="30">
        <f>SUM(P15:P23)</f>
        <v>16</v>
      </c>
      <c r="Q24" s="29">
        <f>SUM(Q15:Q23)</f>
        <v>7</v>
      </c>
      <c r="R24" s="153"/>
      <c r="S24" s="15">
        <f>IF(Q24=0,"",SUM(S15:S23)/Q24)</f>
        <v>6.5714285714285712</v>
      </c>
      <c r="T24" s="129"/>
      <c r="U24" s="130"/>
      <c r="V24" s="129">
        <f>SUM(V15:V23)</f>
        <v>14</v>
      </c>
      <c r="W24" s="130">
        <f>ColorFunction($E$30,$E$15:$E$23)</f>
        <v>0</v>
      </c>
      <c r="X24" s="130">
        <f>ColorFunction($E$31,$E$15:$E$23)</f>
        <v>0</v>
      </c>
      <c r="Y24" s="130">
        <f>ColorFunction($E$32,$E$15:$E$23)</f>
        <v>1</v>
      </c>
      <c r="Z24" s="130">
        <f>ColorFunction($E$33,$E$15:$E$23)</f>
        <v>0</v>
      </c>
      <c r="AA24" s="131">
        <f>SUM(AA15:AA23)/(9-Q24)*100</f>
        <v>100</v>
      </c>
      <c r="AB24" s="130">
        <f>COUNTIF(P15:P23,"&gt;2")</f>
        <v>0</v>
      </c>
      <c r="AC24" s="131">
        <f>IF((G24=0),"",SUM(AC15:AC23)/G24*100)</f>
        <v>50</v>
      </c>
    </row>
    <row r="25" spans="1:29" ht="14.25" thickTop="1" thickBot="1">
      <c r="A25" s="6"/>
      <c r="B25" s="9">
        <f>SUM(B24,B14)</f>
        <v>5763</v>
      </c>
      <c r="C25" s="9">
        <f>SUM(C24,C14)</f>
        <v>73</v>
      </c>
      <c r="D25" s="44" t="s">
        <v>7</v>
      </c>
      <c r="E25" s="81">
        <f>IF(E14=0,"0",(E24+E14))</f>
        <v>76</v>
      </c>
      <c r="F25" s="30">
        <f>SUM(F14,F24)</f>
        <v>73</v>
      </c>
      <c r="G25" s="18">
        <f>SUM(G24,G14)</f>
        <v>10</v>
      </c>
      <c r="H25" s="11">
        <f>SUM(H24,H14)</f>
        <v>2</v>
      </c>
      <c r="I25" s="20">
        <f>SUM(I24,I14)</f>
        <v>3</v>
      </c>
      <c r="J25" s="36">
        <f>IF((A28=27),"",(SUM(J14,J24)/2))</f>
        <v>26.785714285714285</v>
      </c>
      <c r="K25" s="23">
        <f>IF((A28=27),"",(SUM(K14,K24)/2))</f>
        <v>66.964285714285722</v>
      </c>
      <c r="L25" s="32">
        <f>IF((A28=27),"",(SUM(L14,L24)/2))</f>
        <v>6.25</v>
      </c>
      <c r="M25" s="33">
        <f>SUM(M24,M14)</f>
        <v>1</v>
      </c>
      <c r="N25" s="11">
        <f>SUM(N24,N14)</f>
        <v>0</v>
      </c>
      <c r="O25" s="21">
        <f>SUM(O24,O14)</f>
        <v>0</v>
      </c>
      <c r="P25" s="92">
        <f>IF(P14+P24=0,"",SUM(P24,P14))</f>
        <v>33</v>
      </c>
      <c r="Q25" s="20">
        <f>IF(Q14+Q24=0,"",SUM(Q24,Q14))</f>
        <v>13</v>
      </c>
      <c r="R25" s="154"/>
      <c r="S25" s="33">
        <f>IF(Q25="","",SUM(S24,S14)/2)</f>
        <v>5.0773809523809526</v>
      </c>
      <c r="T25" s="80" t="str">
        <f>IF(N25=0,"",(O25)/N25*100)</f>
        <v/>
      </c>
      <c r="U25" s="82">
        <f>IF(Q25="","",(Q25)/18*100)</f>
        <v>72.222222222222214</v>
      </c>
      <c r="V25" s="93">
        <f>IF(Q25="","",(V14+V24)/Q25)</f>
        <v>1.9230769230769231</v>
      </c>
      <c r="W25" s="82">
        <f>SUM(W14,W24)</f>
        <v>0</v>
      </c>
      <c r="X25" s="82">
        <f>IF(X14+X24=0,"",SUM(X14,X24))</f>
        <v>1</v>
      </c>
      <c r="Y25" s="82">
        <f>SUM(Y14,Y24)</f>
        <v>4</v>
      </c>
      <c r="Z25" s="82">
        <f>SUM(Z14,Z24)</f>
        <v>0</v>
      </c>
      <c r="AA25" s="101">
        <f>IF(Q25="","",SUM(AA5:AA13,AA15:AA23)/SUM(18-Q25)*100)</f>
        <v>40</v>
      </c>
      <c r="AB25" s="82">
        <f>SUM(AB14,AB24)</f>
        <v>0</v>
      </c>
      <c r="AC25" s="102">
        <f>SUM(AC24,AC14)/2</f>
        <v>50</v>
      </c>
    </row>
    <row r="26" spans="1:29" ht="13.5" thickTop="1"/>
    <row r="27" spans="1:29">
      <c r="E27" s="85" t="s">
        <v>56</v>
      </c>
    </row>
    <row r="28" spans="1:29" ht="15.75" thickBot="1">
      <c r="A28" s="103">
        <f>COUNTBLANK(I5:K13)</f>
        <v>18</v>
      </c>
      <c r="W28" s="155" t="s">
        <v>115</v>
      </c>
    </row>
    <row r="29" spans="1:29" ht="14.25" thickTop="1" thickBot="1">
      <c r="A29" s="103">
        <f>COUNTBLANK(I15:K23)</f>
        <v>19</v>
      </c>
      <c r="E29" t="s">
        <v>54</v>
      </c>
      <c r="S29" s="37" t="s">
        <v>94</v>
      </c>
      <c r="T29" s="14"/>
      <c r="W29" s="156" t="s">
        <v>116</v>
      </c>
      <c r="X29" s="160" t="s">
        <v>123</v>
      </c>
      <c r="Y29" s="156" t="s">
        <v>109</v>
      </c>
    </row>
    <row r="30" spans="1:29" ht="14.25" thickTop="1" thickBot="1">
      <c r="A30" s="103">
        <f>SUM(L5:L23)</f>
        <v>1</v>
      </c>
      <c r="E30" s="123" t="s">
        <v>79</v>
      </c>
      <c r="S30" s="30" t="s">
        <v>95</v>
      </c>
      <c r="T30" s="30">
        <f>SUMIF(C:C,"3",E:E)/COUNTIF(C:C,3)</f>
        <v>2.6666666666666665</v>
      </c>
      <c r="W30" s="156" t="s">
        <v>117</v>
      </c>
      <c r="X30" s="118">
        <f>COUNTIFS(R5:R23,"&gt;=45",R5:R23,"&lt;=70")</f>
        <v>1</v>
      </c>
      <c r="Y30" s="157">
        <f>IF(X30=0,"",AVERAGEIFS(S5:S23,R5:R23,"&gt;=45",R5:R23,"&lt;=70"))</f>
        <v>4</v>
      </c>
    </row>
    <row r="31" spans="1:29" ht="14.25" thickTop="1" thickBot="1">
      <c r="E31" s="88" t="s">
        <v>51</v>
      </c>
      <c r="S31" s="30" t="s">
        <v>96</v>
      </c>
      <c r="T31" s="30">
        <f>SUMIF(C:C,"4",E:E)/COUNTIF(C:C,4)</f>
        <v>4.1818181818181817</v>
      </c>
      <c r="W31" s="158" t="s">
        <v>118</v>
      </c>
      <c r="X31" s="118">
        <f>COUNTIFS(R5:R23,"&gt;=71",R5:R23,"&lt;=90")</f>
        <v>2</v>
      </c>
      <c r="Y31" s="157">
        <f>IF(X31=0,"",AVERAGEIFS(S5:S23,R5:R23,"&gt;=71",R5:R23,"&lt;=90"))</f>
        <v>4</v>
      </c>
    </row>
    <row r="32" spans="1:29" ht="14.25" thickTop="1" thickBot="1">
      <c r="E32" s="119" t="s">
        <v>52</v>
      </c>
      <c r="S32" s="30" t="s">
        <v>97</v>
      </c>
      <c r="T32" s="30">
        <f>SUMIF(C:C,"5",E:E)/COUNTIF(C:C,5)</f>
        <v>5.5</v>
      </c>
      <c r="W32" s="158" t="s">
        <v>119</v>
      </c>
      <c r="X32" s="118">
        <f>COUNTIFS(R5:R23,"&gt;=91",R5:R23,"&lt;=115")</f>
        <v>1</v>
      </c>
      <c r="Y32" s="159">
        <f>IF(X32=0,"",AVERAGEIFS(S5:S23,R5:R23,"&gt;=91",R5:R23,"&lt;=115"))</f>
        <v>4</v>
      </c>
    </row>
    <row r="33" spans="5:26" ht="14.25" thickTop="1" thickBot="1">
      <c r="E33" s="89" t="s">
        <v>55</v>
      </c>
      <c r="F33" s="89"/>
      <c r="G33" s="89"/>
      <c r="W33" s="158" t="s">
        <v>120</v>
      </c>
      <c r="X33" s="118">
        <f>COUNTIFS(R5:R23,"&gt;=116",R5:R23,"&lt;=140")</f>
        <v>7</v>
      </c>
      <c r="Y33" s="157">
        <f>IF(X33=0,"",AVERAGEIFS(S5:S23,R5:R23,"&gt;=116",R5:R23,"&lt;=140"))</f>
        <v>5.0714285714285712</v>
      </c>
    </row>
    <row r="34" spans="5:26" ht="14.25" thickTop="1" thickBot="1">
      <c r="S34" s="30" t="s">
        <v>102</v>
      </c>
      <c r="T34" s="136">
        <f>IF(E25="0","",SUM(E5:E8)-SUM(C5:C8))</f>
        <v>1</v>
      </c>
      <c r="W34" s="158" t="s">
        <v>121</v>
      </c>
      <c r="X34" s="118">
        <f>COUNTIFS(R5:R23,"&gt;=141",R5:R23,"&lt;=161")</f>
        <v>0</v>
      </c>
      <c r="Y34" s="157" t="str">
        <f>IF(X34=0,"",AVERAGEIFS(S5:S23,R5:R23,"&gt;=141",R5:R23,"&lt;=160"))</f>
        <v/>
      </c>
    </row>
    <row r="35" spans="5:26" ht="14.25" thickTop="1" thickBot="1">
      <c r="S35" s="30" t="s">
        <v>103</v>
      </c>
      <c r="T35" s="136">
        <f>IF(E25="0","",SUM(E20:E23)-SUM(C20:C23))</f>
        <v>1</v>
      </c>
      <c r="W35" s="158" t="s">
        <v>122</v>
      </c>
      <c r="X35" s="118">
        <f>COUNTIFS(R5:R23,"&gt;=161",R5:R23,"&lt;=180")</f>
        <v>1</v>
      </c>
      <c r="Y35" s="157">
        <f>IF(X35=0,"",AVERAGEIFS(S5:S23,R5:R23,"&gt;=161",R5:R23,"&lt;=180"))</f>
        <v>6</v>
      </c>
    </row>
    <row r="36" spans="5:26" ht="13.5" thickTop="1"/>
    <row r="37" spans="5:26" ht="13.5" thickBot="1">
      <c r="W37" s="98" t="s">
        <v>124</v>
      </c>
    </row>
    <row r="38" spans="5:26" ht="14.25" thickTop="1" thickBot="1">
      <c r="W38" s="156" t="s">
        <v>116</v>
      </c>
      <c r="X38" s="160" t="s">
        <v>123</v>
      </c>
      <c r="Y38" s="165" t="s">
        <v>138</v>
      </c>
      <c r="Z38" s="166" t="s">
        <v>135</v>
      </c>
    </row>
    <row r="39" spans="5:26" ht="14.25" thickTop="1" thickBot="1">
      <c r="W39" s="158" t="s">
        <v>139</v>
      </c>
      <c r="X39" s="118">
        <f>COUNTIFS(S5:S23,"&gt;=0,1",S5:S23,"&lt;=0,9")</f>
        <v>0</v>
      </c>
      <c r="Y39" s="86" t="str">
        <f>IF(X39=0,"",COUNTIFS(P5:P23,"=1",S5:S23,"&lt;1"))</f>
        <v/>
      </c>
      <c r="Z39" s="86" t="str">
        <f t="shared" ref="Z39" si="6">IF(X39=0,"",Y39/X39*100)</f>
        <v/>
      </c>
    </row>
    <row r="40" spans="5:26" ht="14.25" thickTop="1" thickBot="1">
      <c r="W40" s="156" t="s">
        <v>125</v>
      </c>
      <c r="X40" s="118">
        <f>COUNTIFS(S5:S23,"&gt;=1",S5:S23,"&lt;=1,5")</f>
        <v>1</v>
      </c>
      <c r="Y40" s="86">
        <f>IF(X40=0,"",COUNTIFS(P5:P23,"=1",S5:S23,"&gt;=1",S5:S23,"&lt;=1,5"))</f>
        <v>1</v>
      </c>
      <c r="Z40" s="86">
        <f>IF(X40=0,"",Y40/X40*100)</f>
        <v>100</v>
      </c>
    </row>
    <row r="41" spans="5:26" ht="14.25" thickTop="1" thickBot="1">
      <c r="W41" s="156" t="s">
        <v>126</v>
      </c>
      <c r="X41" s="118">
        <f>COUNTIFS(S5:S23,"&gt;=1,6",S5:S23,"&lt;=3")</f>
        <v>3</v>
      </c>
      <c r="Y41" s="86">
        <f>IF(X41=0,"",COUNTIFS(P5:P23,"=1",S5:S23,"&gt;=1,6",S5:S23,"&lt;=3"))</f>
        <v>0</v>
      </c>
      <c r="Z41" s="86">
        <f t="shared" ref="Z41:Z44" si="7">IF(X41=0,"",Y41/X41*100)</f>
        <v>0</v>
      </c>
    </row>
    <row r="42" spans="5:26" ht="14.25" thickTop="1" thickBot="1">
      <c r="W42" s="156" t="s">
        <v>127</v>
      </c>
      <c r="X42" s="118">
        <f>COUNTIFS(S5:S23,"&gt;=3,1",S5:S23,"&lt;=4,5")</f>
        <v>3</v>
      </c>
      <c r="Y42" s="86">
        <f>IF(X42=0,"",COUNTIFS(P5:P23,"=1",S5:S23,"&gt;=3,1",S5:S23,"&lt;=4,5"))</f>
        <v>0</v>
      </c>
      <c r="Z42" s="86">
        <f t="shared" si="7"/>
        <v>0</v>
      </c>
    </row>
    <row r="43" spans="5:26" ht="14.25" thickTop="1" thickBot="1">
      <c r="W43" s="156" t="s">
        <v>128</v>
      </c>
      <c r="X43" s="118">
        <f>COUNTIFS(S5:S23,"&gt;=4,6",S5:S23,"&lt;=6")</f>
        <v>4</v>
      </c>
      <c r="Y43" s="86">
        <f>IF(X43=0,"",COUNTIFS(P5:P23,"=1",S5:S23,"&gt;=4,6",S5:S23,"&lt;=6"))</f>
        <v>0</v>
      </c>
      <c r="Z43" s="86">
        <f t="shared" si="7"/>
        <v>0</v>
      </c>
    </row>
    <row r="44" spans="5:26" ht="14.25" thickTop="1" thickBot="1">
      <c r="W44" s="158" t="s">
        <v>136</v>
      </c>
      <c r="X44" s="118">
        <f>COUNTIFS(S5:S23,"&gt;6")</f>
        <v>3</v>
      </c>
      <c r="Y44" s="86">
        <f>IF(X44=0,"",COUNTIFS(P5:P23,"=1",S5:S23,"&gt;6"))</f>
        <v>0</v>
      </c>
      <c r="Z44" s="86">
        <f t="shared" si="7"/>
        <v>0</v>
      </c>
    </row>
    <row r="45" spans="5:26" ht="13.5" thickTop="1"/>
  </sheetData>
  <phoneticPr fontId="0" type="noConversion"/>
  <pageMargins left="0.75" right="0.75" top="1" bottom="1" header="0.5" footer="0.5"/>
  <pageSetup paperSize="260" orientation="landscape" horizontalDpi="4294967292" verticalDpi="0" r:id="rId1"/>
  <headerFooter alignWithMargins="0"/>
</worksheet>
</file>

<file path=xl/worksheets/sheet22.xml><?xml version="1.0" encoding="utf-8"?>
<worksheet xmlns="http://schemas.openxmlformats.org/spreadsheetml/2006/main" xmlns:r="http://schemas.openxmlformats.org/officeDocument/2006/relationships">
  <sheetPr codeName="Sheet19"/>
  <dimension ref="A1:AC45"/>
  <sheetViews>
    <sheetView workbookViewId="0">
      <selection activeCell="F24" sqref="F24"/>
    </sheetView>
  </sheetViews>
  <sheetFormatPr defaultRowHeight="12.75"/>
  <cols>
    <col min="1" max="1" width="4.85546875" customWidth="1"/>
    <col min="2" max="2" width="7.140625" customWidth="1"/>
    <col min="3" max="3" width="3.85546875" bestFit="1" customWidth="1"/>
    <col min="4" max="4" width="7.140625" bestFit="1" customWidth="1"/>
    <col min="5" max="5" width="5.85546875" bestFit="1" customWidth="1"/>
    <col min="6" max="6" width="7.28515625" customWidth="1"/>
    <col min="7" max="8" width="6.85546875" customWidth="1"/>
    <col min="9" max="9" width="8" customWidth="1"/>
    <col min="10" max="10" width="8.5703125" customWidth="1"/>
    <col min="12" max="12" width="7.42578125" bestFit="1" customWidth="1"/>
    <col min="13" max="13" width="10.140625" bestFit="1" customWidth="1"/>
    <col min="15" max="15" width="5.5703125" bestFit="1" customWidth="1"/>
    <col min="16" max="16" width="6.85546875" customWidth="1"/>
    <col min="17" max="18" width="6.28515625" customWidth="1"/>
    <col min="19" max="19" width="16.140625" bestFit="1" customWidth="1"/>
    <col min="24" max="24" width="11.7109375" bestFit="1" customWidth="1"/>
    <col min="25" max="25" width="7" bestFit="1" customWidth="1"/>
  </cols>
  <sheetData>
    <row r="1" spans="1:29" ht="18">
      <c r="A1" s="46" t="s">
        <v>2</v>
      </c>
      <c r="B1" s="45"/>
      <c r="C1" s="45"/>
      <c r="D1" s="45"/>
      <c r="E1" s="45"/>
      <c r="F1" s="45"/>
      <c r="J1" s="47" t="str">
        <f>IF(E25="0","0","1")</f>
        <v>1</v>
      </c>
      <c r="L1" s="45" t="s">
        <v>46</v>
      </c>
      <c r="M1" s="100">
        <v>40043</v>
      </c>
      <c r="O1" s="85" t="s">
        <v>75</v>
      </c>
      <c r="Q1" s="117">
        <v>4.4000000000000004</v>
      </c>
      <c r="R1" s="152"/>
      <c r="T1" s="85" t="s">
        <v>76</v>
      </c>
      <c r="V1" s="117">
        <v>3</v>
      </c>
      <c r="X1" t="s">
        <v>174</v>
      </c>
    </row>
    <row r="2" spans="1:29" ht="13.5" thickBot="1">
      <c r="X2" t="s">
        <v>175</v>
      </c>
    </row>
    <row r="3" spans="1:29" ht="14.25" thickTop="1" thickBot="1">
      <c r="A3" s="12"/>
      <c r="B3" s="13"/>
      <c r="C3" s="13"/>
      <c r="D3" s="13"/>
      <c r="E3" s="13"/>
      <c r="F3" s="116"/>
      <c r="G3" s="12"/>
      <c r="H3" s="16" t="s">
        <v>22</v>
      </c>
      <c r="I3" s="13"/>
      <c r="J3" s="12"/>
      <c r="K3" s="146" t="s">
        <v>17</v>
      </c>
      <c r="L3" s="13"/>
      <c r="M3" s="12"/>
      <c r="N3" s="16" t="s">
        <v>12</v>
      </c>
      <c r="O3" s="29"/>
      <c r="P3" s="14"/>
      <c r="Q3" s="14"/>
      <c r="R3" s="151" t="s">
        <v>112</v>
      </c>
      <c r="S3" s="29"/>
      <c r="T3" s="13"/>
      <c r="U3" s="14"/>
      <c r="V3" s="86"/>
      <c r="W3" s="86"/>
      <c r="X3" s="86"/>
      <c r="Y3" s="86"/>
      <c r="Z3" s="86"/>
      <c r="AA3" s="86"/>
      <c r="AB3" s="86"/>
      <c r="AC3" s="86"/>
    </row>
    <row r="4" spans="1:29" ht="14.25" thickTop="1" thickBot="1">
      <c r="A4" s="15" t="s">
        <v>0</v>
      </c>
      <c r="B4" s="10" t="s">
        <v>1</v>
      </c>
      <c r="C4" s="10" t="s">
        <v>3</v>
      </c>
      <c r="D4" s="17" t="s">
        <v>4</v>
      </c>
      <c r="E4" s="30" t="s">
        <v>8</v>
      </c>
      <c r="F4" s="30" t="s">
        <v>74</v>
      </c>
      <c r="G4" s="37" t="s">
        <v>19</v>
      </c>
      <c r="H4" s="17" t="s">
        <v>20</v>
      </c>
      <c r="I4" s="38" t="s">
        <v>21</v>
      </c>
      <c r="J4" s="18" t="s">
        <v>14</v>
      </c>
      <c r="K4" s="19" t="s">
        <v>15</v>
      </c>
      <c r="L4" s="19" t="s">
        <v>16</v>
      </c>
      <c r="M4" s="18" t="s">
        <v>9</v>
      </c>
      <c r="N4" s="19" t="s">
        <v>10</v>
      </c>
      <c r="O4" s="20" t="s">
        <v>11</v>
      </c>
      <c r="P4" s="29" t="s">
        <v>13</v>
      </c>
      <c r="Q4" s="29" t="s">
        <v>23</v>
      </c>
      <c r="R4" s="29" t="s">
        <v>113</v>
      </c>
      <c r="S4" s="87" t="s">
        <v>114</v>
      </c>
      <c r="T4" s="30" t="s">
        <v>18</v>
      </c>
      <c r="U4" s="29" t="s">
        <v>24</v>
      </c>
      <c r="V4" s="87" t="s">
        <v>49</v>
      </c>
      <c r="W4" s="87" t="s">
        <v>79</v>
      </c>
      <c r="X4" s="87" t="s">
        <v>51</v>
      </c>
      <c r="Y4" s="87" t="s">
        <v>52</v>
      </c>
      <c r="Z4" s="87" t="s">
        <v>53</v>
      </c>
      <c r="AA4" s="87" t="s">
        <v>48</v>
      </c>
      <c r="AB4" s="87" t="s">
        <v>81</v>
      </c>
      <c r="AC4" s="87" t="s">
        <v>57</v>
      </c>
    </row>
    <row r="5" spans="1:29" ht="13.5" thickTop="1">
      <c r="A5" s="24">
        <v>1</v>
      </c>
      <c r="B5" s="3">
        <v>307</v>
      </c>
      <c r="C5" s="3">
        <v>4</v>
      </c>
      <c r="D5" s="39">
        <v>11</v>
      </c>
      <c r="E5" s="48">
        <v>4</v>
      </c>
      <c r="F5" s="90">
        <v>4</v>
      </c>
      <c r="G5" s="48"/>
      <c r="H5" s="49">
        <v>1</v>
      </c>
      <c r="I5" s="50"/>
      <c r="J5" s="51"/>
      <c r="K5" s="52">
        <v>1</v>
      </c>
      <c r="L5" s="53"/>
      <c r="M5" s="54"/>
      <c r="N5" s="52"/>
      <c r="O5" s="53"/>
      <c r="P5" s="90">
        <v>2</v>
      </c>
      <c r="Q5" s="68">
        <v>1</v>
      </c>
      <c r="R5" s="54"/>
      <c r="S5" s="54">
        <v>5</v>
      </c>
      <c r="T5" s="125"/>
      <c r="U5" s="124"/>
      <c r="V5" s="124">
        <f t="shared" ref="V5:V13" si="0">IF(Q5=0,"",P5)</f>
        <v>2</v>
      </c>
      <c r="W5" s="124"/>
      <c r="X5" s="124"/>
      <c r="Y5" s="124"/>
      <c r="Z5" s="124"/>
      <c r="AA5" s="124" t="str">
        <f t="shared" ref="AA5:AA13" si="1">IF(AND(Q5="",P5=1),1,"")</f>
        <v/>
      </c>
      <c r="AB5" s="124"/>
      <c r="AC5" s="125" t="str">
        <f t="shared" ref="AC5:AC13" si="2">IF(AND(G5=""),"",SUM(K5))</f>
        <v/>
      </c>
    </row>
    <row r="6" spans="1:29">
      <c r="A6" s="25">
        <v>2</v>
      </c>
      <c r="B6" s="2">
        <v>323</v>
      </c>
      <c r="C6" s="2">
        <v>4</v>
      </c>
      <c r="D6" s="40">
        <v>5</v>
      </c>
      <c r="E6" s="168">
        <v>5</v>
      </c>
      <c r="F6" s="55">
        <v>5</v>
      </c>
      <c r="G6" s="56">
        <v>1</v>
      </c>
      <c r="H6" s="57"/>
      <c r="I6" s="58"/>
      <c r="J6" s="59"/>
      <c r="K6" s="57">
        <v>1</v>
      </c>
      <c r="L6" s="60"/>
      <c r="M6" s="61"/>
      <c r="N6" s="57"/>
      <c r="O6" s="60"/>
      <c r="P6" s="55">
        <v>2</v>
      </c>
      <c r="Q6" s="58"/>
      <c r="R6" s="61"/>
      <c r="S6" s="61"/>
      <c r="T6" s="121"/>
      <c r="U6" s="126"/>
      <c r="V6" s="124" t="str">
        <f t="shared" si="0"/>
        <v/>
      </c>
      <c r="W6" s="126"/>
      <c r="X6" s="126"/>
      <c r="Y6" s="126"/>
      <c r="Z6" s="126"/>
      <c r="AA6" s="124" t="str">
        <f t="shared" si="1"/>
        <v/>
      </c>
      <c r="AB6" s="126"/>
      <c r="AC6" s="121">
        <f t="shared" si="2"/>
        <v>1</v>
      </c>
    </row>
    <row r="7" spans="1:29">
      <c r="A7" s="25">
        <v>3</v>
      </c>
      <c r="B7" s="2">
        <v>138</v>
      </c>
      <c r="C7" s="2">
        <v>3</v>
      </c>
      <c r="D7" s="40">
        <v>15</v>
      </c>
      <c r="E7" s="168">
        <v>4</v>
      </c>
      <c r="F7" s="55">
        <v>4</v>
      </c>
      <c r="G7" s="56"/>
      <c r="H7" s="57"/>
      <c r="I7" s="58"/>
      <c r="J7" s="59"/>
      <c r="K7" s="57"/>
      <c r="L7" s="60"/>
      <c r="M7" s="61"/>
      <c r="N7" s="57">
        <v>1</v>
      </c>
      <c r="O7" s="60"/>
      <c r="P7" s="55">
        <v>1</v>
      </c>
      <c r="Q7" s="58"/>
      <c r="R7" s="61"/>
      <c r="S7" s="61"/>
      <c r="T7" s="121"/>
      <c r="U7" s="126"/>
      <c r="V7" s="124" t="str">
        <f t="shared" si="0"/>
        <v/>
      </c>
      <c r="W7" s="126"/>
      <c r="X7" s="126"/>
      <c r="Y7" s="126"/>
      <c r="Z7" s="126"/>
      <c r="AA7" s="124">
        <f t="shared" si="1"/>
        <v>1</v>
      </c>
      <c r="AB7" s="126"/>
      <c r="AC7" s="121" t="str">
        <f t="shared" si="2"/>
        <v/>
      </c>
    </row>
    <row r="8" spans="1:29">
      <c r="A8" s="25">
        <v>4</v>
      </c>
      <c r="B8" s="2">
        <v>310</v>
      </c>
      <c r="C8" s="2">
        <v>4</v>
      </c>
      <c r="D8" s="40">
        <v>13</v>
      </c>
      <c r="E8" s="56">
        <v>4</v>
      </c>
      <c r="F8" s="55">
        <v>4</v>
      </c>
      <c r="G8" s="56"/>
      <c r="H8" s="57"/>
      <c r="I8" s="58">
        <v>1</v>
      </c>
      <c r="J8" s="59"/>
      <c r="K8" s="57">
        <v>1</v>
      </c>
      <c r="L8" s="60"/>
      <c r="M8" s="61"/>
      <c r="N8" s="57"/>
      <c r="O8" s="60"/>
      <c r="P8" s="55">
        <v>2</v>
      </c>
      <c r="Q8" s="58">
        <v>1</v>
      </c>
      <c r="R8" s="61"/>
      <c r="S8" s="61">
        <v>3.5</v>
      </c>
      <c r="T8" s="121"/>
      <c r="U8" s="126"/>
      <c r="V8" s="124">
        <f t="shared" si="0"/>
        <v>2</v>
      </c>
      <c r="W8" s="126"/>
      <c r="X8" s="126"/>
      <c r="Y8" s="126"/>
      <c r="Z8" s="126"/>
      <c r="AA8" s="124" t="str">
        <f t="shared" si="1"/>
        <v/>
      </c>
      <c r="AB8" s="126"/>
      <c r="AC8" s="121" t="str">
        <f t="shared" si="2"/>
        <v/>
      </c>
    </row>
    <row r="9" spans="1:29">
      <c r="A9" s="25">
        <v>5</v>
      </c>
      <c r="B9" s="2">
        <v>431</v>
      </c>
      <c r="C9" s="2">
        <v>5</v>
      </c>
      <c r="D9" s="40">
        <v>3</v>
      </c>
      <c r="E9" s="56">
        <v>5</v>
      </c>
      <c r="F9" s="55">
        <v>4</v>
      </c>
      <c r="G9" s="56">
        <v>1</v>
      </c>
      <c r="H9" s="57"/>
      <c r="I9" s="58"/>
      <c r="J9" s="59"/>
      <c r="K9" s="57">
        <v>1</v>
      </c>
      <c r="L9" s="60"/>
      <c r="M9" s="61"/>
      <c r="N9" s="57"/>
      <c r="O9" s="60"/>
      <c r="P9" s="55">
        <v>3</v>
      </c>
      <c r="Q9" s="58">
        <v>1</v>
      </c>
      <c r="R9" s="61"/>
      <c r="S9" s="61">
        <v>6</v>
      </c>
      <c r="T9" s="121"/>
      <c r="U9" s="126"/>
      <c r="V9" s="124">
        <f t="shared" si="0"/>
        <v>3</v>
      </c>
      <c r="W9" s="126"/>
      <c r="X9" s="126"/>
      <c r="Y9" s="126"/>
      <c r="Z9" s="126"/>
      <c r="AA9" s="124" t="str">
        <f t="shared" si="1"/>
        <v/>
      </c>
      <c r="AB9" s="126"/>
      <c r="AC9" s="121">
        <f t="shared" si="2"/>
        <v>1</v>
      </c>
    </row>
    <row r="10" spans="1:29">
      <c r="A10" s="25">
        <v>6</v>
      </c>
      <c r="B10" s="2">
        <v>312</v>
      </c>
      <c r="C10" s="2">
        <v>4</v>
      </c>
      <c r="D10" s="40">
        <v>9</v>
      </c>
      <c r="E10" s="139">
        <v>7</v>
      </c>
      <c r="F10" s="55">
        <v>7</v>
      </c>
      <c r="G10" s="56">
        <v>1</v>
      </c>
      <c r="H10" s="57"/>
      <c r="I10" s="58"/>
      <c r="J10" s="59">
        <v>1</v>
      </c>
      <c r="K10" s="57"/>
      <c r="L10" s="60"/>
      <c r="M10" s="61"/>
      <c r="N10" s="57"/>
      <c r="O10" s="60"/>
      <c r="P10" s="55">
        <v>3</v>
      </c>
      <c r="Q10" s="58"/>
      <c r="R10" s="61"/>
      <c r="S10" s="61">
        <v>4</v>
      </c>
      <c r="T10" s="121"/>
      <c r="U10" s="126"/>
      <c r="V10" s="124" t="str">
        <f t="shared" si="0"/>
        <v/>
      </c>
      <c r="W10" s="126"/>
      <c r="X10" s="126"/>
      <c r="Y10" s="126"/>
      <c r="Z10" s="126"/>
      <c r="AA10" s="124" t="str">
        <f t="shared" si="1"/>
        <v/>
      </c>
      <c r="AB10" s="126"/>
      <c r="AC10" s="121">
        <f t="shared" si="2"/>
        <v>0</v>
      </c>
    </row>
    <row r="11" spans="1:29">
      <c r="A11" s="25">
        <v>7</v>
      </c>
      <c r="B11" s="2">
        <v>498</v>
      </c>
      <c r="C11" s="2">
        <v>5</v>
      </c>
      <c r="D11" s="40">
        <v>1</v>
      </c>
      <c r="E11" s="56">
        <v>5</v>
      </c>
      <c r="F11" s="55">
        <v>4</v>
      </c>
      <c r="G11" s="56"/>
      <c r="H11" s="57"/>
      <c r="I11" s="58">
        <v>1</v>
      </c>
      <c r="J11" s="59"/>
      <c r="K11" s="57">
        <v>1</v>
      </c>
      <c r="L11" s="60"/>
      <c r="M11" s="61"/>
      <c r="N11" s="57"/>
      <c r="O11" s="60"/>
      <c r="P11" s="55">
        <v>2</v>
      </c>
      <c r="Q11" s="58">
        <v>1</v>
      </c>
      <c r="R11" s="61"/>
      <c r="S11" s="61">
        <v>5</v>
      </c>
      <c r="T11" s="121"/>
      <c r="U11" s="126"/>
      <c r="V11" s="124">
        <f t="shared" si="0"/>
        <v>2</v>
      </c>
      <c r="W11" s="126"/>
      <c r="X11" s="126"/>
      <c r="Y11" s="126"/>
      <c r="Z11" s="126"/>
      <c r="AA11" s="124" t="str">
        <f t="shared" si="1"/>
        <v/>
      </c>
      <c r="AB11" s="126"/>
      <c r="AC11" s="121" t="str">
        <f t="shared" si="2"/>
        <v/>
      </c>
    </row>
    <row r="12" spans="1:29">
      <c r="A12" s="25">
        <v>8</v>
      </c>
      <c r="B12" s="2">
        <v>138</v>
      </c>
      <c r="C12" s="2">
        <v>3</v>
      </c>
      <c r="D12" s="40">
        <v>17</v>
      </c>
      <c r="E12" s="178">
        <v>4</v>
      </c>
      <c r="F12" s="55">
        <v>4</v>
      </c>
      <c r="G12" s="56"/>
      <c r="H12" s="57"/>
      <c r="I12" s="58"/>
      <c r="J12" s="59"/>
      <c r="K12" s="57"/>
      <c r="L12" s="60"/>
      <c r="M12" s="61"/>
      <c r="N12" s="57"/>
      <c r="O12" s="60"/>
      <c r="P12" s="55">
        <v>2</v>
      </c>
      <c r="Q12" s="58"/>
      <c r="R12" s="61"/>
      <c r="S12" s="61">
        <v>4</v>
      </c>
      <c r="T12" s="121"/>
      <c r="U12" s="126"/>
      <c r="V12" s="124" t="str">
        <f t="shared" si="0"/>
        <v/>
      </c>
      <c r="W12" s="126"/>
      <c r="X12" s="126"/>
      <c r="Y12" s="126"/>
      <c r="Z12" s="126"/>
      <c r="AA12" s="124" t="str">
        <f t="shared" si="1"/>
        <v/>
      </c>
      <c r="AB12" s="126"/>
      <c r="AC12" s="121" t="str">
        <f t="shared" si="2"/>
        <v/>
      </c>
    </row>
    <row r="13" spans="1:29" ht="13.5" thickBot="1">
      <c r="A13" s="26">
        <v>9</v>
      </c>
      <c r="B13" s="4">
        <v>310</v>
      </c>
      <c r="C13" s="4">
        <v>4</v>
      </c>
      <c r="D13" s="41">
        <v>7</v>
      </c>
      <c r="E13" s="84">
        <v>4</v>
      </c>
      <c r="F13" s="84">
        <v>4</v>
      </c>
      <c r="G13" s="62"/>
      <c r="H13" s="63">
        <v>1</v>
      </c>
      <c r="I13" s="64"/>
      <c r="J13" s="65"/>
      <c r="K13" s="63">
        <v>1</v>
      </c>
      <c r="L13" s="66"/>
      <c r="M13" s="67"/>
      <c r="N13" s="63"/>
      <c r="O13" s="66"/>
      <c r="P13" s="84">
        <v>2</v>
      </c>
      <c r="Q13" s="64">
        <v>1</v>
      </c>
      <c r="R13" s="67"/>
      <c r="S13" s="67">
        <v>4</v>
      </c>
      <c r="T13" s="128"/>
      <c r="U13" s="127"/>
      <c r="V13" s="124">
        <f t="shared" si="0"/>
        <v>2</v>
      </c>
      <c r="W13" s="127"/>
      <c r="X13" s="127"/>
      <c r="Y13" s="127"/>
      <c r="Z13" s="127"/>
      <c r="AA13" s="124" t="str">
        <f t="shared" si="1"/>
        <v/>
      </c>
      <c r="AB13" s="127"/>
      <c r="AC13" s="128" t="str">
        <f t="shared" si="2"/>
        <v/>
      </c>
    </row>
    <row r="14" spans="1:29" ht="14.25" thickTop="1" thickBot="1">
      <c r="A14" s="27"/>
      <c r="B14" s="8">
        <f>SUM(B5:B13)</f>
        <v>2767</v>
      </c>
      <c r="C14" s="8">
        <f>SUM(C5:C13)</f>
        <v>36</v>
      </c>
      <c r="D14" s="42" t="s">
        <v>5</v>
      </c>
      <c r="E14" s="30">
        <f>SUM(E5:E13)</f>
        <v>42</v>
      </c>
      <c r="F14" s="30">
        <f>SUM(F5:F13)</f>
        <v>40</v>
      </c>
      <c r="G14" s="37">
        <f>SUM(G5:G13)</f>
        <v>3</v>
      </c>
      <c r="H14" s="10">
        <f>SUM(H5:H13)</f>
        <v>2</v>
      </c>
      <c r="I14" s="29">
        <f>SUM(I5:I13)</f>
        <v>2</v>
      </c>
      <c r="J14" s="35">
        <f>IF((A28=27),"",(SUM(J5:J13)/SUM(J5:L13))*100)</f>
        <v>14.285714285714285</v>
      </c>
      <c r="K14" s="22">
        <f>IF((A28=27),"",(SUM(K5:K13)/SUM(J5:L13))*100)</f>
        <v>85.714285714285708</v>
      </c>
      <c r="L14" s="31">
        <f>IF((A28=27),"",(SUM(L5:L13)/SUM(J5:L13))*100)</f>
        <v>0</v>
      </c>
      <c r="M14" s="15">
        <f>SUM(M5:M13)</f>
        <v>0</v>
      </c>
      <c r="N14" s="10">
        <f>SUM(N5:N13)</f>
        <v>1</v>
      </c>
      <c r="O14" s="17">
        <f>SUM(O5:O13)</f>
        <v>0</v>
      </c>
      <c r="P14" s="30">
        <f>SUM(P5:P13)</f>
        <v>19</v>
      </c>
      <c r="Q14" s="29">
        <f>SUM(Q5:Q13)</f>
        <v>5</v>
      </c>
      <c r="R14" s="153"/>
      <c r="S14" s="15">
        <f>IF(Q14=0,"",SUM(S5:S13)/Q14)</f>
        <v>6.3</v>
      </c>
      <c r="T14" s="129"/>
      <c r="U14" s="130"/>
      <c r="V14" s="129">
        <f>SUM(V5:V13)</f>
        <v>11</v>
      </c>
      <c r="W14" s="130">
        <f>ColorFunction($E$30,$E$5:$E$13)</f>
        <v>0</v>
      </c>
      <c r="X14" s="130">
        <f>ColorFunction($E$31,$E$5:$E$13)</f>
        <v>0</v>
      </c>
      <c r="Y14" s="130">
        <f>ColorFunction($E$32,$E$5:$E$13)</f>
        <v>3</v>
      </c>
      <c r="Z14" s="130">
        <f>ColorFunction($E$33,$E$5:$E$13)</f>
        <v>1</v>
      </c>
      <c r="AA14" s="131">
        <f>SUM(AA5:AA13)/(9-Q14)*100</f>
        <v>25</v>
      </c>
      <c r="AB14" s="130">
        <f>COUNTIF(P5:P13,"&gt;2")</f>
        <v>2</v>
      </c>
      <c r="AC14" s="129">
        <f>IF((G14=0),"",SUM(AC5:AC13)/G14*100)</f>
        <v>66.666666666666657</v>
      </c>
    </row>
    <row r="15" spans="1:29" ht="13.5" thickTop="1">
      <c r="A15" s="24">
        <v>10</v>
      </c>
      <c r="B15" s="3">
        <v>481</v>
      </c>
      <c r="C15" s="3">
        <v>5</v>
      </c>
      <c r="D15" s="39">
        <v>4</v>
      </c>
      <c r="E15" s="180">
        <v>6</v>
      </c>
      <c r="F15" s="90">
        <v>6</v>
      </c>
      <c r="G15" s="48">
        <v>1</v>
      </c>
      <c r="H15" s="49"/>
      <c r="I15" s="50"/>
      <c r="J15" s="51">
        <v>1</v>
      </c>
      <c r="K15" s="52"/>
      <c r="L15" s="53"/>
      <c r="M15" s="54">
        <v>1</v>
      </c>
      <c r="N15" s="52"/>
      <c r="O15" s="53"/>
      <c r="P15" s="90">
        <v>3</v>
      </c>
      <c r="Q15" s="68">
        <v>1</v>
      </c>
      <c r="R15" s="54"/>
      <c r="S15" s="54">
        <v>8</v>
      </c>
      <c r="T15" s="122"/>
      <c r="U15" s="124"/>
      <c r="V15" s="124">
        <f t="shared" ref="V15:V23" si="3">IF(Q15=0,"",P15)</f>
        <v>3</v>
      </c>
      <c r="W15" s="124"/>
      <c r="X15" s="124"/>
      <c r="Y15" s="124"/>
      <c r="Z15" s="124"/>
      <c r="AA15" s="124" t="str">
        <f t="shared" ref="AA15:AA23" si="4">IF(AND(Q15="",P15=1),1,"")</f>
        <v/>
      </c>
      <c r="AB15" s="124"/>
      <c r="AC15" s="125">
        <f t="shared" ref="AC15:AC23" si="5">IF(AND(G15=""),"",SUM(K15))</f>
        <v>0</v>
      </c>
    </row>
    <row r="16" spans="1:29">
      <c r="A16" s="25">
        <v>11</v>
      </c>
      <c r="B16" s="2">
        <v>319</v>
      </c>
      <c r="C16" s="2">
        <v>4</v>
      </c>
      <c r="D16" s="40">
        <v>16</v>
      </c>
      <c r="E16" s="56">
        <v>4</v>
      </c>
      <c r="F16" s="55">
        <v>4</v>
      </c>
      <c r="G16" s="56"/>
      <c r="H16" s="57">
        <v>1</v>
      </c>
      <c r="I16" s="58"/>
      <c r="J16" s="59"/>
      <c r="K16" s="57">
        <v>1</v>
      </c>
      <c r="L16" s="60"/>
      <c r="M16" s="61"/>
      <c r="N16" s="57"/>
      <c r="O16" s="60"/>
      <c r="P16" s="55">
        <v>2</v>
      </c>
      <c r="Q16" s="58">
        <v>1</v>
      </c>
      <c r="R16" s="61"/>
      <c r="S16" s="61">
        <v>1.5</v>
      </c>
      <c r="T16" s="121"/>
      <c r="U16" s="126"/>
      <c r="V16" s="124">
        <f t="shared" si="3"/>
        <v>2</v>
      </c>
      <c r="W16" s="126"/>
      <c r="X16" s="126"/>
      <c r="Y16" s="126"/>
      <c r="Z16" s="126"/>
      <c r="AA16" s="124" t="str">
        <f t="shared" si="4"/>
        <v/>
      </c>
      <c r="AB16" s="126"/>
      <c r="AC16" s="121" t="str">
        <f t="shared" si="5"/>
        <v/>
      </c>
    </row>
    <row r="17" spans="1:29">
      <c r="A17" s="25">
        <v>12</v>
      </c>
      <c r="B17" s="2">
        <v>431</v>
      </c>
      <c r="C17" s="2">
        <v>5</v>
      </c>
      <c r="D17" s="40">
        <v>2</v>
      </c>
      <c r="E17" s="56">
        <v>5</v>
      </c>
      <c r="F17" s="55">
        <v>4</v>
      </c>
      <c r="G17" s="56">
        <v>1</v>
      </c>
      <c r="H17" s="57"/>
      <c r="I17" s="58"/>
      <c r="J17" s="59"/>
      <c r="K17" s="57">
        <v>1</v>
      </c>
      <c r="L17" s="60"/>
      <c r="M17" s="61"/>
      <c r="N17" s="57"/>
      <c r="O17" s="60"/>
      <c r="P17" s="55">
        <v>3</v>
      </c>
      <c r="Q17" s="58">
        <v>1</v>
      </c>
      <c r="R17" s="61"/>
      <c r="S17" s="61">
        <v>8</v>
      </c>
      <c r="T17" s="121"/>
      <c r="U17" s="126"/>
      <c r="V17" s="124">
        <f t="shared" si="3"/>
        <v>3</v>
      </c>
      <c r="W17" s="126"/>
      <c r="X17" s="126"/>
      <c r="Y17" s="126"/>
      <c r="Z17" s="126"/>
      <c r="AA17" s="124" t="str">
        <f t="shared" si="4"/>
        <v/>
      </c>
      <c r="AB17" s="126"/>
      <c r="AC17" s="121">
        <f t="shared" si="5"/>
        <v>1</v>
      </c>
    </row>
    <row r="18" spans="1:29">
      <c r="A18" s="25">
        <v>13</v>
      </c>
      <c r="B18" s="2">
        <v>122</v>
      </c>
      <c r="C18" s="2">
        <v>3</v>
      </c>
      <c r="D18" s="40">
        <v>18</v>
      </c>
      <c r="E18" s="168">
        <v>4</v>
      </c>
      <c r="F18" s="55">
        <v>4</v>
      </c>
      <c r="G18" s="56"/>
      <c r="H18" s="57"/>
      <c r="I18" s="58"/>
      <c r="J18" s="59"/>
      <c r="K18" s="57"/>
      <c r="L18" s="60"/>
      <c r="M18" s="61"/>
      <c r="N18" s="57"/>
      <c r="O18" s="60"/>
      <c r="P18" s="55">
        <v>3</v>
      </c>
      <c r="Q18" s="58">
        <v>1</v>
      </c>
      <c r="R18" s="61"/>
      <c r="S18" s="61">
        <v>10</v>
      </c>
      <c r="T18" s="121"/>
      <c r="U18" s="126"/>
      <c r="V18" s="124">
        <f t="shared" si="3"/>
        <v>3</v>
      </c>
      <c r="W18" s="126"/>
      <c r="X18" s="126"/>
      <c r="Y18" s="126"/>
      <c r="Z18" s="126"/>
      <c r="AA18" s="124" t="str">
        <f t="shared" si="4"/>
        <v/>
      </c>
      <c r="AB18" s="126"/>
      <c r="AC18" s="121" t="str">
        <f t="shared" si="5"/>
        <v/>
      </c>
    </row>
    <row r="19" spans="1:29">
      <c r="A19" s="25">
        <v>14</v>
      </c>
      <c r="B19" s="2">
        <v>379</v>
      </c>
      <c r="C19" s="2">
        <v>4</v>
      </c>
      <c r="D19" s="40">
        <v>6</v>
      </c>
      <c r="E19" s="137">
        <v>3</v>
      </c>
      <c r="F19" s="55">
        <v>3</v>
      </c>
      <c r="G19" s="56">
        <v>1</v>
      </c>
      <c r="H19" s="57"/>
      <c r="I19" s="58"/>
      <c r="J19" s="59">
        <v>1</v>
      </c>
      <c r="K19" s="57"/>
      <c r="L19" s="60"/>
      <c r="M19" s="61"/>
      <c r="N19" s="57"/>
      <c r="O19" s="60"/>
      <c r="P19" s="55">
        <v>1</v>
      </c>
      <c r="Q19" s="58">
        <v>1</v>
      </c>
      <c r="R19" s="61"/>
      <c r="S19" s="61">
        <v>3</v>
      </c>
      <c r="T19" s="121"/>
      <c r="U19" s="126"/>
      <c r="V19" s="124">
        <f t="shared" si="3"/>
        <v>1</v>
      </c>
      <c r="W19" s="126"/>
      <c r="X19" s="126"/>
      <c r="Y19" s="126"/>
      <c r="Z19" s="126"/>
      <c r="AA19" s="124" t="str">
        <f t="shared" si="4"/>
        <v/>
      </c>
      <c r="AB19" s="126"/>
      <c r="AC19" s="121">
        <f t="shared" si="5"/>
        <v>0</v>
      </c>
    </row>
    <row r="20" spans="1:29">
      <c r="A20" s="25">
        <v>15</v>
      </c>
      <c r="B20" s="2">
        <v>316</v>
      </c>
      <c r="C20" s="2">
        <v>4</v>
      </c>
      <c r="D20" s="40">
        <v>8</v>
      </c>
      <c r="E20" s="56">
        <v>4</v>
      </c>
      <c r="F20" s="55">
        <v>4</v>
      </c>
      <c r="G20" s="56">
        <v>1</v>
      </c>
      <c r="H20" s="57"/>
      <c r="I20" s="58"/>
      <c r="J20" s="59"/>
      <c r="K20" s="57">
        <v>1</v>
      </c>
      <c r="L20" s="60"/>
      <c r="M20" s="61"/>
      <c r="N20" s="57"/>
      <c r="O20" s="60"/>
      <c r="P20" s="55">
        <v>2</v>
      </c>
      <c r="Q20" s="58">
        <v>1</v>
      </c>
      <c r="R20" s="61"/>
      <c r="S20" s="61">
        <v>4</v>
      </c>
      <c r="T20" s="121"/>
      <c r="U20" s="126"/>
      <c r="V20" s="124">
        <f t="shared" si="3"/>
        <v>2</v>
      </c>
      <c r="W20" s="126"/>
      <c r="X20" s="126"/>
      <c r="Y20" s="126"/>
      <c r="Z20" s="126"/>
      <c r="AA20" s="124" t="str">
        <f t="shared" si="4"/>
        <v/>
      </c>
      <c r="AB20" s="126"/>
      <c r="AC20" s="121">
        <f t="shared" si="5"/>
        <v>1</v>
      </c>
    </row>
    <row r="21" spans="1:29">
      <c r="A21" s="25">
        <v>16</v>
      </c>
      <c r="B21" s="2">
        <v>322</v>
      </c>
      <c r="C21" s="2">
        <v>4</v>
      </c>
      <c r="D21" s="40">
        <v>14</v>
      </c>
      <c r="E21" s="56">
        <v>4</v>
      </c>
      <c r="F21" s="55">
        <v>4</v>
      </c>
      <c r="G21" s="56">
        <v>1</v>
      </c>
      <c r="H21" s="57"/>
      <c r="I21" s="58"/>
      <c r="J21" s="59"/>
      <c r="K21" s="57">
        <v>1</v>
      </c>
      <c r="L21" s="60"/>
      <c r="M21" s="61"/>
      <c r="N21" s="57"/>
      <c r="O21" s="60"/>
      <c r="P21" s="55">
        <v>2</v>
      </c>
      <c r="Q21" s="58">
        <v>1</v>
      </c>
      <c r="R21" s="61"/>
      <c r="S21" s="61">
        <v>6</v>
      </c>
      <c r="T21" s="121"/>
      <c r="U21" s="126"/>
      <c r="V21" s="124">
        <f t="shared" si="3"/>
        <v>2</v>
      </c>
      <c r="W21" s="126"/>
      <c r="X21" s="126"/>
      <c r="Y21" s="126"/>
      <c r="Z21" s="126"/>
      <c r="AA21" s="124" t="str">
        <f t="shared" si="4"/>
        <v/>
      </c>
      <c r="AB21" s="126"/>
      <c r="AC21" s="121">
        <f t="shared" si="5"/>
        <v>1</v>
      </c>
    </row>
    <row r="22" spans="1:29">
      <c r="A22" s="25">
        <v>17</v>
      </c>
      <c r="B22" s="2">
        <v>345</v>
      </c>
      <c r="C22" s="2">
        <v>4</v>
      </c>
      <c r="D22" s="40">
        <v>10</v>
      </c>
      <c r="E22" s="55">
        <v>4</v>
      </c>
      <c r="F22" s="55">
        <v>4</v>
      </c>
      <c r="G22" s="56">
        <v>1</v>
      </c>
      <c r="H22" s="57"/>
      <c r="I22" s="58"/>
      <c r="J22" s="59">
        <v>1</v>
      </c>
      <c r="K22" s="57"/>
      <c r="L22" s="60"/>
      <c r="M22" s="61"/>
      <c r="N22" s="57"/>
      <c r="O22" s="60"/>
      <c r="P22" s="55">
        <v>1</v>
      </c>
      <c r="Q22" s="58"/>
      <c r="R22" s="61"/>
      <c r="S22" s="61">
        <v>3</v>
      </c>
      <c r="T22" s="121"/>
      <c r="U22" s="126"/>
      <c r="V22" s="124" t="str">
        <f t="shared" si="3"/>
        <v/>
      </c>
      <c r="W22" s="126"/>
      <c r="X22" s="126"/>
      <c r="Y22" s="126"/>
      <c r="Z22" s="126"/>
      <c r="AA22" s="124">
        <f t="shared" si="4"/>
        <v>1</v>
      </c>
      <c r="AB22" s="126"/>
      <c r="AC22" s="121">
        <f t="shared" si="5"/>
        <v>0</v>
      </c>
    </row>
    <row r="23" spans="1:29" ht="13.5" thickBot="1">
      <c r="A23" s="28">
        <v>18</v>
      </c>
      <c r="B23" s="5">
        <v>281</v>
      </c>
      <c r="C23" s="5">
        <v>4</v>
      </c>
      <c r="D23" s="43">
        <v>12</v>
      </c>
      <c r="E23" s="173">
        <v>5</v>
      </c>
      <c r="F23" s="84">
        <v>5</v>
      </c>
      <c r="G23" s="62"/>
      <c r="H23" s="63">
        <v>1</v>
      </c>
      <c r="I23" s="64"/>
      <c r="J23" s="65"/>
      <c r="K23" s="63">
        <v>1</v>
      </c>
      <c r="L23" s="66"/>
      <c r="M23" s="67"/>
      <c r="N23" s="63"/>
      <c r="O23" s="66"/>
      <c r="P23" s="84">
        <v>3</v>
      </c>
      <c r="Q23" s="64">
        <v>1</v>
      </c>
      <c r="R23" s="67"/>
      <c r="S23" s="67">
        <v>6</v>
      </c>
      <c r="T23" s="133"/>
      <c r="U23" s="132"/>
      <c r="V23" s="124">
        <f t="shared" si="3"/>
        <v>3</v>
      </c>
      <c r="W23" s="132"/>
      <c r="X23" s="132"/>
      <c r="Y23" s="132"/>
      <c r="Z23" s="132"/>
      <c r="AA23" s="124" t="str">
        <f t="shared" si="4"/>
        <v/>
      </c>
      <c r="AB23" s="132"/>
      <c r="AC23" s="128" t="str">
        <f t="shared" si="5"/>
        <v/>
      </c>
    </row>
    <row r="24" spans="1:29" ht="14.25" thickTop="1" thickBot="1">
      <c r="A24" s="7"/>
      <c r="B24" s="8">
        <f>SUM(B15:B23)</f>
        <v>2996</v>
      </c>
      <c r="C24" s="8">
        <f>SUM(C15:C23)</f>
        <v>37</v>
      </c>
      <c r="D24" s="42" t="s">
        <v>6</v>
      </c>
      <c r="E24" s="30">
        <f>SUM(E15:E23)</f>
        <v>39</v>
      </c>
      <c r="F24" s="30">
        <f>SUM(F15:F23)</f>
        <v>38</v>
      </c>
      <c r="G24" s="37">
        <f>SUM(G15:G23)</f>
        <v>6</v>
      </c>
      <c r="H24" s="10">
        <f>SUM(H15:H23)</f>
        <v>2</v>
      </c>
      <c r="I24" s="29">
        <f>SUM(I15:I23)</f>
        <v>0</v>
      </c>
      <c r="J24" s="35">
        <f>IF((A29=27),"",(SUM(J15:J23)/SUM(J15:L23))*100)</f>
        <v>37.5</v>
      </c>
      <c r="K24" s="35">
        <f>IF((A29=27),"",(SUM(K15:K23)/SUM(J15:L23))*100)</f>
        <v>62.5</v>
      </c>
      <c r="L24" s="35">
        <f>IF((A29=27),"",(SUM(L15:L23)/SUM(J15:L23))*100)</f>
        <v>0</v>
      </c>
      <c r="M24" s="15">
        <f>SUM(M15:M23)</f>
        <v>1</v>
      </c>
      <c r="N24" s="10">
        <f>SUM(N15:N23)</f>
        <v>0</v>
      </c>
      <c r="O24" s="17">
        <f>SUM(O15:O23)</f>
        <v>0</v>
      </c>
      <c r="P24" s="30">
        <f>SUM(P15:P23)</f>
        <v>20</v>
      </c>
      <c r="Q24" s="29">
        <f>SUM(Q15:Q23)</f>
        <v>8</v>
      </c>
      <c r="R24" s="153"/>
      <c r="S24" s="15">
        <f>IF(Q24=0,"",SUM(S15:S23)/Q24)</f>
        <v>6.1875</v>
      </c>
      <c r="T24" s="129"/>
      <c r="U24" s="130"/>
      <c r="V24" s="129">
        <f>SUM(V15:V23)</f>
        <v>19</v>
      </c>
      <c r="W24" s="130">
        <f>ColorFunction($E$30,$E$15:$E$23)</f>
        <v>0</v>
      </c>
      <c r="X24" s="130">
        <f>ColorFunction($E$31,$E$15:$E$23)</f>
        <v>1</v>
      </c>
      <c r="Y24" s="130">
        <f>ColorFunction($E$32,$E$15:$E$23)</f>
        <v>3</v>
      </c>
      <c r="Z24" s="130">
        <f>ColorFunction($E$33,$E$15:$E$23)</f>
        <v>0</v>
      </c>
      <c r="AA24" s="131">
        <f>SUM(AA15:AA23)/(9-Q24)*100</f>
        <v>100</v>
      </c>
      <c r="AB24" s="130">
        <f>COUNTIF(P15:P23,"&gt;2")</f>
        <v>4</v>
      </c>
      <c r="AC24" s="131">
        <f>IF((G24=0),"",SUM(AC15:AC23)/G24*100)</f>
        <v>50</v>
      </c>
    </row>
    <row r="25" spans="1:29" ht="14.25" thickTop="1" thickBot="1">
      <c r="A25" s="6"/>
      <c r="B25" s="9">
        <f>SUM(B24,B14)</f>
        <v>5763</v>
      </c>
      <c r="C25" s="9">
        <f>SUM(C24,C14)</f>
        <v>73</v>
      </c>
      <c r="D25" s="44" t="s">
        <v>7</v>
      </c>
      <c r="E25" s="81">
        <f>IF(E14=0,"0",(E24+E14))</f>
        <v>81</v>
      </c>
      <c r="F25" s="30">
        <f>SUM(F14,F24)</f>
        <v>78</v>
      </c>
      <c r="G25" s="18">
        <f>SUM(G24,G14)</f>
        <v>9</v>
      </c>
      <c r="H25" s="11">
        <f>SUM(H24,H14)</f>
        <v>4</v>
      </c>
      <c r="I25" s="20">
        <f>SUM(I24,I14)</f>
        <v>2</v>
      </c>
      <c r="J25" s="36">
        <f>IF((A28=27),"",(SUM(J14,J24)/2))</f>
        <v>25.892857142857142</v>
      </c>
      <c r="K25" s="23">
        <f>IF((A28=27),"",(SUM(K14,K24)/2))</f>
        <v>74.107142857142861</v>
      </c>
      <c r="L25" s="32">
        <f>IF((A28=27),"",(SUM(L14,L24)/2))</f>
        <v>0</v>
      </c>
      <c r="M25" s="33">
        <f>SUM(M24,M14)</f>
        <v>1</v>
      </c>
      <c r="N25" s="11">
        <f>SUM(N24,N14)</f>
        <v>1</v>
      </c>
      <c r="O25" s="21">
        <f>SUM(O24,O14)</f>
        <v>0</v>
      </c>
      <c r="P25" s="92">
        <f>IF(P14+P24=0,"",SUM(P24,P14))</f>
        <v>39</v>
      </c>
      <c r="Q25" s="20">
        <f>IF(Q14+Q24=0,"",SUM(Q24,Q14))</f>
        <v>13</v>
      </c>
      <c r="R25" s="154"/>
      <c r="S25" s="33">
        <f>IF(Q25="","",SUM(S24,S14)/2)</f>
        <v>6.2437500000000004</v>
      </c>
      <c r="T25" s="80">
        <f>IF(N25=0,"",(O25)/N25*100)</f>
        <v>0</v>
      </c>
      <c r="U25" s="82">
        <f>IF(Q25="","",(Q25)/18*100)</f>
        <v>72.222222222222214</v>
      </c>
      <c r="V25" s="93">
        <f>IF(Q25="","",(V14+V24)/Q25)</f>
        <v>2.3076923076923075</v>
      </c>
      <c r="W25" s="82">
        <f>SUM(W14,W24)</f>
        <v>0</v>
      </c>
      <c r="X25" s="82">
        <f>IF(X14+X24=0,"",SUM(X14,X24))</f>
        <v>1</v>
      </c>
      <c r="Y25" s="82">
        <f>SUM(Y14,Y24)</f>
        <v>6</v>
      </c>
      <c r="Z25" s="82">
        <f>SUM(Z14,Z24)</f>
        <v>1</v>
      </c>
      <c r="AA25" s="101">
        <f>IF(Q25="","",SUM(AA5:AA13,AA15:AA23)/SUM(18-Q25)*100)</f>
        <v>40</v>
      </c>
      <c r="AB25" s="82">
        <f>SUM(AB14,AB24)</f>
        <v>6</v>
      </c>
      <c r="AC25" s="102">
        <f>SUM(AC24,AC14)/2</f>
        <v>58.333333333333329</v>
      </c>
    </row>
    <row r="26" spans="1:29" ht="13.5" thickTop="1"/>
    <row r="27" spans="1:29">
      <c r="E27" s="85" t="s">
        <v>56</v>
      </c>
    </row>
    <row r="28" spans="1:29" ht="15.75" thickBot="1">
      <c r="A28" s="103">
        <f>COUNTBLANK(I5:K13)</f>
        <v>18</v>
      </c>
      <c r="W28" s="155" t="s">
        <v>115</v>
      </c>
    </row>
    <row r="29" spans="1:29" ht="14.25" thickTop="1" thickBot="1">
      <c r="A29" s="103">
        <f>COUNTBLANK(I15:K23)</f>
        <v>19</v>
      </c>
      <c r="E29" t="s">
        <v>54</v>
      </c>
      <c r="S29" s="37" t="s">
        <v>94</v>
      </c>
      <c r="T29" s="14"/>
      <c r="W29" s="156" t="s">
        <v>116</v>
      </c>
      <c r="X29" s="160" t="s">
        <v>123</v>
      </c>
      <c r="Y29" s="156" t="s">
        <v>109</v>
      </c>
    </row>
    <row r="30" spans="1:29" ht="14.25" thickTop="1" thickBot="1">
      <c r="A30" s="103">
        <f>SUM(L5:L23)</f>
        <v>0</v>
      </c>
      <c r="E30" s="123" t="s">
        <v>79</v>
      </c>
      <c r="S30" s="30" t="s">
        <v>95</v>
      </c>
      <c r="T30" s="30">
        <f>SUMIF(C:C,"3",E:E)/COUNTIF(C:C,3)</f>
        <v>4</v>
      </c>
      <c r="W30" s="156" t="s">
        <v>117</v>
      </c>
      <c r="X30" s="118">
        <f>COUNTIFS(R5:R23,"&gt;=45",R5:R23,"&lt;=70")</f>
        <v>0</v>
      </c>
      <c r="Y30" s="157" t="str">
        <f>IF(X30=0,"",AVERAGEIFS(S5:S23,R5:R23,"&gt;=45",R5:R23,"&lt;=70"))</f>
        <v/>
      </c>
    </row>
    <row r="31" spans="1:29" ht="14.25" thickTop="1" thickBot="1">
      <c r="E31" s="88" t="s">
        <v>51</v>
      </c>
      <c r="S31" s="30" t="s">
        <v>96</v>
      </c>
      <c r="T31" s="30">
        <f>SUMIF(C:C,"4",E:E)/COUNTIF(C:C,4)</f>
        <v>4.3636363636363633</v>
      </c>
      <c r="W31" s="158" t="s">
        <v>118</v>
      </c>
      <c r="X31" s="118">
        <f>COUNTIFS(R5:R23,"&gt;=71",R5:R23,"&lt;=90")</f>
        <v>0</v>
      </c>
      <c r="Y31" s="157" t="str">
        <f>IF(X31=0,"",AVERAGEIFS(S5:S23,R5:R23,"&gt;=71",R5:R23,"&lt;=90"))</f>
        <v/>
      </c>
    </row>
    <row r="32" spans="1:29" ht="14.25" thickTop="1" thickBot="1">
      <c r="E32" s="119" t="s">
        <v>52</v>
      </c>
      <c r="S32" s="30" t="s">
        <v>97</v>
      </c>
      <c r="T32" s="30">
        <f>SUMIF(C:C,"5",E:E)/COUNTIF(C:C,5)</f>
        <v>5.25</v>
      </c>
      <c r="W32" s="158" t="s">
        <v>119</v>
      </c>
      <c r="X32" s="118">
        <f>COUNTIFS(R5:R23,"&gt;=91",R5:R23,"&lt;=115")</f>
        <v>0</v>
      </c>
      <c r="Y32" s="159" t="str">
        <f>IF(X32=0,"",AVERAGEIFS(S5:S23,R5:R23,"&gt;=91",R5:R23,"&lt;=115"))</f>
        <v/>
      </c>
    </row>
    <row r="33" spans="5:26" ht="14.25" thickTop="1" thickBot="1">
      <c r="E33" s="89" t="s">
        <v>55</v>
      </c>
      <c r="F33" s="89"/>
      <c r="G33" s="89"/>
      <c r="W33" s="158" t="s">
        <v>120</v>
      </c>
      <c r="X33" s="118">
        <f>COUNTIFS(R5:R23,"&gt;=116",R5:R23,"&lt;=140")</f>
        <v>0</v>
      </c>
      <c r="Y33" s="157" t="str">
        <f>IF(X33=0,"",AVERAGEIFS(S5:S23,R5:R23,"&gt;=116",R5:R23,"&lt;=140"))</f>
        <v/>
      </c>
    </row>
    <row r="34" spans="5:26" ht="14.25" thickTop="1" thickBot="1">
      <c r="S34" s="30" t="s">
        <v>102</v>
      </c>
      <c r="T34" s="136">
        <f>IF(E25="0","",SUM(E5:E8)-SUM(C5:C8))</f>
        <v>2</v>
      </c>
      <c r="W34" s="158" t="s">
        <v>121</v>
      </c>
      <c r="X34" s="118">
        <f>COUNTIFS(R5:R23,"&gt;=141",R5:R23,"&lt;=161")</f>
        <v>0</v>
      </c>
      <c r="Y34" s="157" t="str">
        <f>IF(X34=0,"",AVERAGEIFS(S5:S23,R5:R23,"&gt;=141",R5:R23,"&lt;=160"))</f>
        <v/>
      </c>
    </row>
    <row r="35" spans="5:26" ht="14.25" thickTop="1" thickBot="1">
      <c r="S35" s="30" t="s">
        <v>103</v>
      </c>
      <c r="T35" s="136">
        <f>IF(E25="0","",SUM(E20:E23)-SUM(C20:C23))</f>
        <v>1</v>
      </c>
      <c r="W35" s="158" t="s">
        <v>122</v>
      </c>
      <c r="X35" s="118">
        <f>COUNTIFS(R5:R23,"&gt;=161",R5:R23,"&lt;=180")</f>
        <v>0</v>
      </c>
      <c r="Y35" s="157" t="str">
        <f>IF(X35=0,"",AVERAGEIFS(S5:S23,R5:R23,"&gt;=161",R5:R23,"&lt;=180"))</f>
        <v/>
      </c>
    </row>
    <row r="36" spans="5:26" ht="13.5" thickTop="1"/>
    <row r="37" spans="5:26" ht="13.5" thickBot="1">
      <c r="W37" s="98" t="s">
        <v>124</v>
      </c>
    </row>
    <row r="38" spans="5:26" ht="14.25" thickTop="1" thickBot="1">
      <c r="W38" s="156" t="s">
        <v>116</v>
      </c>
      <c r="X38" s="160" t="s">
        <v>123</v>
      </c>
      <c r="Y38" s="165" t="s">
        <v>138</v>
      </c>
      <c r="Z38" s="166" t="s">
        <v>135</v>
      </c>
    </row>
    <row r="39" spans="5:26" ht="14.25" thickTop="1" thickBot="1">
      <c r="W39" s="158" t="s">
        <v>139</v>
      </c>
      <c r="X39" s="118">
        <f>COUNTIFS(S5:S23,"&gt;=0,1",S5:S23,"&lt;=0,9")</f>
        <v>0</v>
      </c>
      <c r="Y39" s="86" t="str">
        <f>IF(X39=0,"",COUNTIFS(P5:P23,"=1",S5:S23,"&lt;1"))</f>
        <v/>
      </c>
      <c r="Z39" s="86" t="str">
        <f t="shared" ref="Z39" si="6">IF(X39=0,"",Y39/X39*100)</f>
        <v/>
      </c>
    </row>
    <row r="40" spans="5:26" ht="14.25" thickTop="1" thickBot="1">
      <c r="W40" s="156" t="s">
        <v>125</v>
      </c>
      <c r="X40" s="118">
        <f>COUNTIFS(S5:S23,"&gt;=1",S5:S23,"&lt;=1,5")</f>
        <v>1</v>
      </c>
      <c r="Y40" s="86">
        <f>IF(X40=0,"",COUNTIFS(P5:P23,"=1",S5:S23,"&gt;=1",S5:S23,"&lt;=1,5"))</f>
        <v>0</v>
      </c>
      <c r="Z40" s="86">
        <f>IF(X40=0,"",Y40/X40*100)</f>
        <v>0</v>
      </c>
    </row>
    <row r="41" spans="5:26" ht="14.25" thickTop="1" thickBot="1">
      <c r="W41" s="156" t="s">
        <v>126</v>
      </c>
      <c r="X41" s="118">
        <f>COUNTIFS(S5:S23,"&gt;=1,6",S5:S23,"&lt;=3")</f>
        <v>2</v>
      </c>
      <c r="Y41" s="86">
        <f>IF(X41=0,"",COUNTIFS(P5:P23,"=1",S5:S23,"&gt;=1,6",S5:S23,"&lt;=3"))</f>
        <v>2</v>
      </c>
      <c r="Z41" s="86">
        <f t="shared" ref="Z41:Z44" si="7">IF(X41=0,"",Y41/X41*100)</f>
        <v>100</v>
      </c>
    </row>
    <row r="42" spans="5:26" ht="14.25" thickTop="1" thickBot="1">
      <c r="W42" s="156" t="s">
        <v>127</v>
      </c>
      <c r="X42" s="118">
        <f>COUNTIFS(S5:S23,"&gt;=3,1",S5:S23,"&lt;=4,5")</f>
        <v>5</v>
      </c>
      <c r="Y42" s="86">
        <f>IF(X42=0,"",COUNTIFS(P5:P23,"=1",S5:S23,"&gt;=3,1",S5:S23,"&lt;=4,5"))</f>
        <v>0</v>
      </c>
      <c r="Z42" s="86">
        <f t="shared" si="7"/>
        <v>0</v>
      </c>
    </row>
    <row r="43" spans="5:26" ht="14.25" thickTop="1" thickBot="1">
      <c r="W43" s="156" t="s">
        <v>128</v>
      </c>
      <c r="X43" s="118">
        <f>COUNTIFS(S5:S23,"&gt;=4,6",S5:S23,"&lt;=6")</f>
        <v>5</v>
      </c>
      <c r="Y43" s="86">
        <f>IF(X43=0,"",COUNTIFS(P5:P23,"=1",S5:S23,"&gt;=4,6",S5:S23,"&lt;=6"))</f>
        <v>0</v>
      </c>
      <c r="Z43" s="86">
        <f t="shared" si="7"/>
        <v>0</v>
      </c>
    </row>
    <row r="44" spans="5:26" ht="14.25" thickTop="1" thickBot="1">
      <c r="W44" s="158" t="s">
        <v>136</v>
      </c>
      <c r="X44" s="118">
        <f>COUNTIFS(S5:S23,"&gt;6")</f>
        <v>4</v>
      </c>
      <c r="Y44" s="86">
        <f>IF(X44=0,"",COUNTIFS(P5:P23,"=1",S5:S23,"&gt;6"))</f>
        <v>0</v>
      </c>
      <c r="Z44" s="86">
        <f t="shared" si="7"/>
        <v>0</v>
      </c>
    </row>
    <row r="45" spans="5:26" ht="13.5" thickTop="1"/>
  </sheetData>
  <phoneticPr fontId="0" type="noConversion"/>
  <pageMargins left="0.75" right="0.75" top="1" bottom="1" header="0.5" footer="0.5"/>
  <headerFooter alignWithMargins="0"/>
</worksheet>
</file>

<file path=xl/worksheets/sheet23.xml><?xml version="1.0" encoding="utf-8"?>
<worksheet xmlns="http://schemas.openxmlformats.org/spreadsheetml/2006/main" xmlns:r="http://schemas.openxmlformats.org/officeDocument/2006/relationships">
  <sheetPr codeName="Sheet20"/>
  <dimension ref="A1:AC45"/>
  <sheetViews>
    <sheetView topLeftCell="B1" workbookViewId="0">
      <selection activeCell="Q10" sqref="Q10"/>
    </sheetView>
  </sheetViews>
  <sheetFormatPr defaultRowHeight="12.75"/>
  <cols>
    <col min="1" max="1" width="4.85546875" customWidth="1"/>
    <col min="2" max="2" width="7.140625" customWidth="1"/>
    <col min="3" max="3" width="3.85546875" bestFit="1" customWidth="1"/>
    <col min="4" max="4" width="7.140625" bestFit="1" customWidth="1"/>
    <col min="5" max="5" width="5.85546875" bestFit="1" customWidth="1"/>
    <col min="6" max="6" width="7.28515625" customWidth="1"/>
    <col min="7" max="8" width="6.85546875" customWidth="1"/>
    <col min="9" max="9" width="8" customWidth="1"/>
    <col min="10" max="10" width="8.5703125" customWidth="1"/>
    <col min="12" max="12" width="7.42578125" bestFit="1" customWidth="1"/>
    <col min="13" max="13" width="10.140625" bestFit="1" customWidth="1"/>
    <col min="15" max="15" width="5.5703125" bestFit="1" customWidth="1"/>
    <col min="16" max="16" width="6.85546875" customWidth="1"/>
    <col min="17" max="18" width="6.28515625" customWidth="1"/>
    <col min="19" max="19" width="16.140625" bestFit="1" customWidth="1"/>
    <col min="24" max="24" width="11.7109375" bestFit="1" customWidth="1"/>
    <col min="25" max="25" width="7" bestFit="1" customWidth="1"/>
  </cols>
  <sheetData>
    <row r="1" spans="1:29" ht="18">
      <c r="A1" s="46" t="s">
        <v>107</v>
      </c>
      <c r="B1" s="45"/>
      <c r="C1" s="45"/>
      <c r="D1" s="45"/>
      <c r="E1" s="45"/>
      <c r="F1" s="45"/>
      <c r="J1" s="47" t="str">
        <f>IF(E25="0","0","1")</f>
        <v>1</v>
      </c>
      <c r="L1" s="45" t="s">
        <v>46</v>
      </c>
      <c r="M1" s="100">
        <v>40057</v>
      </c>
      <c r="O1" s="85" t="s">
        <v>75</v>
      </c>
      <c r="Q1" s="117">
        <v>4.4000000000000004</v>
      </c>
      <c r="R1" s="152"/>
      <c r="T1" s="85" t="s">
        <v>76</v>
      </c>
      <c r="V1" s="117">
        <v>5</v>
      </c>
      <c r="X1" t="s">
        <v>176</v>
      </c>
    </row>
    <row r="2" spans="1:29" ht="13.5" thickBot="1"/>
    <row r="3" spans="1:29" ht="14.25" thickTop="1" thickBot="1">
      <c r="A3" s="12"/>
      <c r="B3" s="13"/>
      <c r="C3" s="13"/>
      <c r="D3" s="13"/>
      <c r="E3" s="13"/>
      <c r="F3" s="116"/>
      <c r="G3" s="12"/>
      <c r="H3" s="16" t="s">
        <v>22</v>
      </c>
      <c r="I3" s="13"/>
      <c r="J3" s="12"/>
      <c r="K3" s="146" t="s">
        <v>17</v>
      </c>
      <c r="L3" s="13"/>
      <c r="M3" s="12"/>
      <c r="N3" s="16" t="s">
        <v>12</v>
      </c>
      <c r="O3" s="29"/>
      <c r="P3" s="14"/>
      <c r="Q3" s="14"/>
      <c r="R3" s="151" t="s">
        <v>112</v>
      </c>
      <c r="S3" s="29"/>
      <c r="T3" s="13"/>
      <c r="U3" s="14"/>
      <c r="V3" s="86"/>
      <c r="W3" s="86"/>
      <c r="X3" s="86"/>
      <c r="Y3" s="86"/>
      <c r="Z3" s="86"/>
      <c r="AA3" s="86"/>
      <c r="AB3" s="86"/>
      <c r="AC3" s="86"/>
    </row>
    <row r="4" spans="1:29" ht="14.25" thickTop="1" thickBot="1">
      <c r="A4" s="15" t="s">
        <v>0</v>
      </c>
      <c r="B4" s="10" t="s">
        <v>1</v>
      </c>
      <c r="C4" s="10" t="s">
        <v>3</v>
      </c>
      <c r="D4" s="17" t="s">
        <v>4</v>
      </c>
      <c r="E4" s="30" t="s">
        <v>8</v>
      </c>
      <c r="F4" s="30" t="s">
        <v>74</v>
      </c>
      <c r="G4" s="37" t="s">
        <v>19</v>
      </c>
      <c r="H4" s="17" t="s">
        <v>20</v>
      </c>
      <c r="I4" s="38" t="s">
        <v>21</v>
      </c>
      <c r="J4" s="18" t="s">
        <v>14</v>
      </c>
      <c r="K4" s="19" t="s">
        <v>15</v>
      </c>
      <c r="L4" s="19" t="s">
        <v>16</v>
      </c>
      <c r="M4" s="18" t="s">
        <v>9</v>
      </c>
      <c r="N4" s="19" t="s">
        <v>10</v>
      </c>
      <c r="O4" s="20" t="s">
        <v>11</v>
      </c>
      <c r="P4" s="29" t="s">
        <v>13</v>
      </c>
      <c r="Q4" s="29" t="s">
        <v>23</v>
      </c>
      <c r="R4" s="29" t="s">
        <v>113</v>
      </c>
      <c r="S4" s="87" t="s">
        <v>114</v>
      </c>
      <c r="T4" s="30" t="s">
        <v>18</v>
      </c>
      <c r="U4" s="29" t="s">
        <v>24</v>
      </c>
      <c r="V4" s="87" t="s">
        <v>49</v>
      </c>
      <c r="W4" s="87" t="s">
        <v>79</v>
      </c>
      <c r="X4" s="87" t="s">
        <v>51</v>
      </c>
      <c r="Y4" s="87" t="s">
        <v>52</v>
      </c>
      <c r="Z4" s="87" t="s">
        <v>53</v>
      </c>
      <c r="AA4" s="87" t="s">
        <v>48</v>
      </c>
      <c r="AB4" s="87" t="s">
        <v>81</v>
      </c>
      <c r="AC4" s="87" t="s">
        <v>57</v>
      </c>
    </row>
    <row r="5" spans="1:29" ht="13.5" thickTop="1">
      <c r="A5" s="24">
        <v>1</v>
      </c>
      <c r="B5" s="3">
        <v>313</v>
      </c>
      <c r="C5" s="3">
        <v>4</v>
      </c>
      <c r="D5" s="39">
        <v>11</v>
      </c>
      <c r="E5" s="48">
        <v>4</v>
      </c>
      <c r="F5" s="90">
        <v>4</v>
      </c>
      <c r="G5" s="48">
        <v>1</v>
      </c>
      <c r="H5" s="49"/>
      <c r="I5" s="50"/>
      <c r="J5" s="51"/>
      <c r="K5" s="52">
        <v>1</v>
      </c>
      <c r="L5" s="53"/>
      <c r="M5" s="54"/>
      <c r="N5" s="52"/>
      <c r="O5" s="53"/>
      <c r="P5" s="90">
        <v>2</v>
      </c>
      <c r="Q5" s="68">
        <v>1</v>
      </c>
      <c r="R5" s="54"/>
      <c r="S5" s="54"/>
      <c r="T5" s="125"/>
      <c r="U5" s="124"/>
      <c r="V5" s="124">
        <f t="shared" ref="V5:V13" si="0">IF(Q5=0,"",P5)</f>
        <v>2</v>
      </c>
      <c r="W5" s="124"/>
      <c r="X5" s="124"/>
      <c r="Y5" s="124"/>
      <c r="Z5" s="124"/>
      <c r="AA5" s="124" t="str">
        <f t="shared" ref="AA5:AA13" si="1">IF(AND(Q5="",P5=1),1,"")</f>
        <v/>
      </c>
      <c r="AB5" s="124"/>
      <c r="AC5" s="125">
        <f t="shared" ref="AC5:AC13" si="2">IF(AND(G5=""),"",SUM(K5))</f>
        <v>1</v>
      </c>
    </row>
    <row r="6" spans="1:29">
      <c r="A6" s="25">
        <v>2</v>
      </c>
      <c r="B6" s="2">
        <v>340</v>
      </c>
      <c r="C6" s="2">
        <v>4</v>
      </c>
      <c r="D6" s="40">
        <v>5</v>
      </c>
      <c r="E6" s="168">
        <v>5</v>
      </c>
      <c r="F6" s="55">
        <v>4</v>
      </c>
      <c r="G6" s="56">
        <v>1</v>
      </c>
      <c r="H6" s="57"/>
      <c r="I6" s="58"/>
      <c r="J6" s="59"/>
      <c r="K6" s="57">
        <v>1</v>
      </c>
      <c r="L6" s="60"/>
      <c r="M6" s="61"/>
      <c r="N6" s="57"/>
      <c r="O6" s="60"/>
      <c r="P6" s="55">
        <v>3</v>
      </c>
      <c r="Q6" s="58">
        <v>1</v>
      </c>
      <c r="R6" s="61"/>
      <c r="S6" s="61"/>
      <c r="T6" s="121"/>
      <c r="U6" s="126"/>
      <c r="V6" s="124">
        <f t="shared" si="0"/>
        <v>3</v>
      </c>
      <c r="W6" s="126"/>
      <c r="X6" s="126"/>
      <c r="Y6" s="126"/>
      <c r="Z6" s="126"/>
      <c r="AA6" s="124" t="str">
        <f t="shared" si="1"/>
        <v/>
      </c>
      <c r="AB6" s="126"/>
      <c r="AC6" s="121">
        <f t="shared" si="2"/>
        <v>1</v>
      </c>
    </row>
    <row r="7" spans="1:29">
      <c r="A7" s="25">
        <v>3</v>
      </c>
      <c r="B7" s="2">
        <v>143</v>
      </c>
      <c r="C7" s="2">
        <v>3</v>
      </c>
      <c r="D7" s="40">
        <v>15</v>
      </c>
      <c r="E7" s="137">
        <v>2</v>
      </c>
      <c r="F7" s="55">
        <v>2</v>
      </c>
      <c r="G7" s="56"/>
      <c r="H7" s="57"/>
      <c r="I7" s="58"/>
      <c r="J7" s="59"/>
      <c r="K7" s="57"/>
      <c r="L7" s="60"/>
      <c r="M7" s="61"/>
      <c r="N7" s="57"/>
      <c r="O7" s="60"/>
      <c r="P7" s="55">
        <v>1</v>
      </c>
      <c r="Q7" s="58">
        <v>1</v>
      </c>
      <c r="R7" s="61"/>
      <c r="S7" s="61"/>
      <c r="T7" s="121"/>
      <c r="U7" s="126"/>
      <c r="V7" s="124">
        <f t="shared" si="0"/>
        <v>1</v>
      </c>
      <c r="W7" s="126"/>
      <c r="X7" s="126"/>
      <c r="Y7" s="126"/>
      <c r="Z7" s="126"/>
      <c r="AA7" s="124" t="str">
        <f t="shared" si="1"/>
        <v/>
      </c>
      <c r="AB7" s="126"/>
      <c r="AC7" s="121" t="str">
        <f t="shared" si="2"/>
        <v/>
      </c>
    </row>
    <row r="8" spans="1:29">
      <c r="A8" s="25">
        <v>4</v>
      </c>
      <c r="B8" s="2">
        <v>335</v>
      </c>
      <c r="C8" s="2">
        <v>4</v>
      </c>
      <c r="D8" s="40">
        <v>13</v>
      </c>
      <c r="E8" s="139">
        <v>6</v>
      </c>
      <c r="F8" s="55">
        <v>6</v>
      </c>
      <c r="G8" s="56"/>
      <c r="H8" s="57">
        <v>1</v>
      </c>
      <c r="I8" s="58"/>
      <c r="J8" s="59">
        <v>1</v>
      </c>
      <c r="K8" s="57"/>
      <c r="L8" s="60"/>
      <c r="M8" s="61"/>
      <c r="N8" s="57"/>
      <c r="O8" s="60"/>
      <c r="P8" s="55">
        <v>2</v>
      </c>
      <c r="Q8" s="58"/>
      <c r="R8" s="61"/>
      <c r="S8" s="61"/>
      <c r="T8" s="121"/>
      <c r="U8" s="126"/>
      <c r="V8" s="124" t="str">
        <f t="shared" si="0"/>
        <v/>
      </c>
      <c r="W8" s="126"/>
      <c r="X8" s="126"/>
      <c r="Y8" s="126"/>
      <c r="Z8" s="126"/>
      <c r="AA8" s="124" t="str">
        <f t="shared" si="1"/>
        <v/>
      </c>
      <c r="AB8" s="126"/>
      <c r="AC8" s="121" t="str">
        <f t="shared" si="2"/>
        <v/>
      </c>
    </row>
    <row r="9" spans="1:29">
      <c r="A9" s="25">
        <v>5</v>
      </c>
      <c r="B9" s="2">
        <v>443</v>
      </c>
      <c r="C9" s="2">
        <v>5</v>
      </c>
      <c r="D9" s="40">
        <v>3</v>
      </c>
      <c r="E9" s="56">
        <v>5</v>
      </c>
      <c r="F9" s="55">
        <v>4</v>
      </c>
      <c r="G9" s="56">
        <v>1</v>
      </c>
      <c r="H9" s="57"/>
      <c r="I9" s="58"/>
      <c r="J9" s="59">
        <v>1</v>
      </c>
      <c r="K9" s="57"/>
      <c r="L9" s="60"/>
      <c r="M9" s="61"/>
      <c r="N9" s="57"/>
      <c r="O9" s="60"/>
      <c r="P9" s="55">
        <v>2</v>
      </c>
      <c r="Q9" s="58">
        <v>1</v>
      </c>
      <c r="R9" s="61"/>
      <c r="S9" s="61"/>
      <c r="T9" s="121"/>
      <c r="U9" s="126"/>
      <c r="V9" s="124">
        <f t="shared" si="0"/>
        <v>2</v>
      </c>
      <c r="W9" s="126"/>
      <c r="X9" s="126"/>
      <c r="Y9" s="126"/>
      <c r="Z9" s="126"/>
      <c r="AA9" s="124" t="str">
        <f t="shared" si="1"/>
        <v/>
      </c>
      <c r="AB9" s="126"/>
      <c r="AC9" s="121">
        <f t="shared" si="2"/>
        <v>0</v>
      </c>
    </row>
    <row r="10" spans="1:29">
      <c r="A10" s="25">
        <v>6</v>
      </c>
      <c r="B10" s="2">
        <v>319</v>
      </c>
      <c r="C10" s="2">
        <v>4</v>
      </c>
      <c r="D10" s="40">
        <v>9</v>
      </c>
      <c r="E10" s="137">
        <v>3</v>
      </c>
      <c r="F10" s="55">
        <v>3</v>
      </c>
      <c r="G10" s="56">
        <v>1</v>
      </c>
      <c r="H10" s="57"/>
      <c r="I10" s="58"/>
      <c r="J10" s="59"/>
      <c r="K10" s="57"/>
      <c r="L10" s="60">
        <v>1</v>
      </c>
      <c r="M10" s="61"/>
      <c r="N10" s="57"/>
      <c r="O10" s="60"/>
      <c r="P10" s="55">
        <v>0</v>
      </c>
      <c r="Q10" s="58"/>
      <c r="R10" s="61"/>
      <c r="S10" s="61"/>
      <c r="T10" s="121"/>
      <c r="U10" s="126"/>
      <c r="V10" s="124" t="str">
        <f t="shared" si="0"/>
        <v/>
      </c>
      <c r="W10" s="126"/>
      <c r="X10" s="126"/>
      <c r="Y10" s="126"/>
      <c r="Z10" s="126"/>
      <c r="AA10" s="124" t="str">
        <f t="shared" si="1"/>
        <v/>
      </c>
      <c r="AB10" s="126"/>
      <c r="AC10" s="121">
        <f t="shared" si="2"/>
        <v>0</v>
      </c>
    </row>
    <row r="11" spans="1:29">
      <c r="A11" s="25">
        <v>7</v>
      </c>
      <c r="B11" s="2">
        <v>555</v>
      </c>
      <c r="C11" s="2">
        <v>5</v>
      </c>
      <c r="D11" s="40">
        <v>1</v>
      </c>
      <c r="E11" s="139">
        <v>7</v>
      </c>
      <c r="F11" s="55">
        <v>6</v>
      </c>
      <c r="G11" s="56"/>
      <c r="H11" s="57">
        <v>1</v>
      </c>
      <c r="I11" s="58"/>
      <c r="J11" s="59"/>
      <c r="K11" s="57"/>
      <c r="L11" s="60">
        <v>1</v>
      </c>
      <c r="M11" s="61"/>
      <c r="N11" s="57"/>
      <c r="O11" s="60"/>
      <c r="P11" s="55">
        <v>2</v>
      </c>
      <c r="Q11" s="58"/>
      <c r="R11" s="61"/>
      <c r="S11" s="61"/>
      <c r="T11" s="121"/>
      <c r="U11" s="126"/>
      <c r="V11" s="124" t="str">
        <f t="shared" si="0"/>
        <v/>
      </c>
      <c r="W11" s="126"/>
      <c r="X11" s="126"/>
      <c r="Y11" s="126"/>
      <c r="Z11" s="126"/>
      <c r="AA11" s="124" t="str">
        <f t="shared" si="1"/>
        <v/>
      </c>
      <c r="AB11" s="126"/>
      <c r="AC11" s="121" t="str">
        <f t="shared" si="2"/>
        <v/>
      </c>
    </row>
    <row r="12" spans="1:29">
      <c r="A12" s="25">
        <v>8</v>
      </c>
      <c r="B12" s="2">
        <v>143</v>
      </c>
      <c r="C12" s="2">
        <v>3</v>
      </c>
      <c r="D12" s="40">
        <v>17</v>
      </c>
      <c r="E12" s="55">
        <v>3</v>
      </c>
      <c r="F12" s="55">
        <v>3</v>
      </c>
      <c r="G12" s="56"/>
      <c r="H12" s="57"/>
      <c r="I12" s="58"/>
      <c r="J12" s="59"/>
      <c r="K12" s="57"/>
      <c r="L12" s="60"/>
      <c r="M12" s="61"/>
      <c r="N12" s="57"/>
      <c r="O12" s="60"/>
      <c r="P12" s="55">
        <v>2</v>
      </c>
      <c r="Q12" s="58">
        <v>1</v>
      </c>
      <c r="R12" s="61"/>
      <c r="S12" s="61"/>
      <c r="T12" s="121"/>
      <c r="U12" s="126"/>
      <c r="V12" s="124">
        <f t="shared" si="0"/>
        <v>2</v>
      </c>
      <c r="W12" s="126"/>
      <c r="X12" s="126"/>
      <c r="Y12" s="126"/>
      <c r="Z12" s="126"/>
      <c r="AA12" s="124" t="str">
        <f t="shared" si="1"/>
        <v/>
      </c>
      <c r="AB12" s="126"/>
      <c r="AC12" s="121" t="str">
        <f t="shared" si="2"/>
        <v/>
      </c>
    </row>
    <row r="13" spans="1:29" ht="13.5" thickBot="1">
      <c r="A13" s="26">
        <v>9</v>
      </c>
      <c r="B13" s="4">
        <v>320</v>
      </c>
      <c r="C13" s="4">
        <v>4</v>
      </c>
      <c r="D13" s="41">
        <v>7</v>
      </c>
      <c r="E13" s="173">
        <v>5</v>
      </c>
      <c r="F13" s="84">
        <v>5</v>
      </c>
      <c r="G13" s="62"/>
      <c r="H13" s="63">
        <v>1</v>
      </c>
      <c r="I13" s="64"/>
      <c r="J13" s="65"/>
      <c r="K13" s="63">
        <v>1</v>
      </c>
      <c r="L13" s="66"/>
      <c r="M13" s="67"/>
      <c r="N13" s="63"/>
      <c r="O13" s="66"/>
      <c r="P13" s="84">
        <v>2</v>
      </c>
      <c r="Q13" s="64"/>
      <c r="R13" s="67"/>
      <c r="S13" s="67"/>
      <c r="T13" s="128"/>
      <c r="U13" s="127"/>
      <c r="V13" s="124" t="str">
        <f t="shared" si="0"/>
        <v/>
      </c>
      <c r="W13" s="127"/>
      <c r="X13" s="127"/>
      <c r="Y13" s="127"/>
      <c r="Z13" s="127"/>
      <c r="AA13" s="124" t="str">
        <f t="shared" si="1"/>
        <v/>
      </c>
      <c r="AB13" s="127"/>
      <c r="AC13" s="128" t="str">
        <f t="shared" si="2"/>
        <v/>
      </c>
    </row>
    <row r="14" spans="1:29" ht="14.25" thickTop="1" thickBot="1">
      <c r="A14" s="27"/>
      <c r="B14" s="8">
        <f>SUM(B5:B13)</f>
        <v>2911</v>
      </c>
      <c r="C14" s="8">
        <f>SUM(C5:C13)</f>
        <v>36</v>
      </c>
      <c r="D14" s="42" t="s">
        <v>5</v>
      </c>
      <c r="E14" s="30">
        <f>SUM(E5:E13)</f>
        <v>40</v>
      </c>
      <c r="F14" s="30">
        <f>SUM(F5:F13)</f>
        <v>37</v>
      </c>
      <c r="G14" s="37">
        <f>SUM(G5:G13)</f>
        <v>4</v>
      </c>
      <c r="H14" s="10">
        <f>SUM(H5:H13)</f>
        <v>3</v>
      </c>
      <c r="I14" s="29">
        <f>SUM(I5:I13)</f>
        <v>0</v>
      </c>
      <c r="J14" s="35">
        <f>IF((A28=27),"",(SUM(J5:J13)/SUM(J5:L13))*100)</f>
        <v>28.571428571428569</v>
      </c>
      <c r="K14" s="22">
        <f>IF((A28=27),"",(SUM(K5:K13)/SUM(J5:L13))*100)</f>
        <v>42.857142857142854</v>
      </c>
      <c r="L14" s="31">
        <f>IF((A28=27),"",(SUM(L5:L13)/SUM(J5:L13))*100)</f>
        <v>28.571428571428569</v>
      </c>
      <c r="M14" s="15">
        <f>SUM(M5:M13)</f>
        <v>0</v>
      </c>
      <c r="N14" s="10">
        <f>SUM(N5:N13)</f>
        <v>0</v>
      </c>
      <c r="O14" s="17">
        <f>SUM(O5:O13)</f>
        <v>0</v>
      </c>
      <c r="P14" s="30">
        <f>SUM(P5:P13)</f>
        <v>16</v>
      </c>
      <c r="Q14" s="29">
        <f>SUM(Q5:Q13)</f>
        <v>5</v>
      </c>
      <c r="R14" s="153"/>
      <c r="S14" s="15">
        <f>IF(Q14=0,"",SUM(S5:S13)/Q14)</f>
        <v>0</v>
      </c>
      <c r="T14" s="129"/>
      <c r="U14" s="130"/>
      <c r="V14" s="129">
        <f>SUM(V5:V13)</f>
        <v>10</v>
      </c>
      <c r="W14" s="130">
        <f>ColorFunction($E$30,$E$5:$E$13)</f>
        <v>0</v>
      </c>
      <c r="X14" s="130">
        <f>ColorFunction($E$31,$E$5:$E$13)</f>
        <v>2</v>
      </c>
      <c r="Y14" s="130">
        <f>ColorFunction($E$32,$E$5:$E$13)</f>
        <v>2</v>
      </c>
      <c r="Z14" s="130">
        <f>ColorFunction($E$33,$E$5:$E$13)</f>
        <v>2</v>
      </c>
      <c r="AA14" s="131">
        <f>SUM(AA5:AA13)/(9-Q14)*100</f>
        <v>0</v>
      </c>
      <c r="AB14" s="130">
        <f>COUNTIF(P5:P13,"&gt;2")</f>
        <v>1</v>
      </c>
      <c r="AC14" s="129">
        <f>IF((G14=0),"",SUM(AC5:AC13)/G14*100)</f>
        <v>50</v>
      </c>
    </row>
    <row r="15" spans="1:29" ht="13.5" thickTop="1">
      <c r="A15" s="24">
        <v>10</v>
      </c>
      <c r="B15" s="3">
        <v>490</v>
      </c>
      <c r="C15" s="3">
        <v>5</v>
      </c>
      <c r="D15" s="39">
        <v>4</v>
      </c>
      <c r="E15" s="48">
        <v>5</v>
      </c>
      <c r="F15" s="91">
        <v>4</v>
      </c>
      <c r="G15" s="48">
        <v>1</v>
      </c>
      <c r="H15" s="52"/>
      <c r="I15" s="68"/>
      <c r="J15" s="51"/>
      <c r="K15" s="52">
        <v>1</v>
      </c>
      <c r="L15" s="53"/>
      <c r="M15" s="69"/>
      <c r="N15" s="52"/>
      <c r="O15" s="53"/>
      <c r="P15" s="91">
        <v>1</v>
      </c>
      <c r="Q15" s="68"/>
      <c r="R15" s="69"/>
      <c r="S15" s="69"/>
      <c r="T15" s="122"/>
      <c r="U15" s="124"/>
      <c r="V15" s="124" t="str">
        <f t="shared" ref="V15:V23" si="3">IF(Q15=0,"",P15)</f>
        <v/>
      </c>
      <c r="W15" s="124"/>
      <c r="X15" s="124"/>
      <c r="Y15" s="124"/>
      <c r="Z15" s="124"/>
      <c r="AA15" s="124">
        <f t="shared" ref="AA15:AA23" si="4">IF(AND(Q15="",P15=1),1,"")</f>
        <v>1</v>
      </c>
      <c r="AB15" s="124"/>
      <c r="AC15" s="125">
        <f t="shared" ref="AC15:AC23" si="5">IF(AND(G15=""),"",SUM(K15))</f>
        <v>1</v>
      </c>
    </row>
    <row r="16" spans="1:29">
      <c r="A16" s="25">
        <v>11</v>
      </c>
      <c r="B16" s="2">
        <v>330</v>
      </c>
      <c r="C16" s="2">
        <v>4</v>
      </c>
      <c r="D16" s="40">
        <v>16</v>
      </c>
      <c r="E16" s="56">
        <v>4</v>
      </c>
      <c r="F16" s="55">
        <v>4</v>
      </c>
      <c r="G16" s="56"/>
      <c r="H16" s="57">
        <v>1</v>
      </c>
      <c r="I16" s="58"/>
      <c r="J16" s="59"/>
      <c r="K16" s="57">
        <v>1</v>
      </c>
      <c r="L16" s="60"/>
      <c r="M16" s="61"/>
      <c r="N16" s="57"/>
      <c r="O16" s="60"/>
      <c r="P16" s="55">
        <v>2</v>
      </c>
      <c r="Q16" s="58">
        <v>1</v>
      </c>
      <c r="R16" s="61"/>
      <c r="S16" s="61"/>
      <c r="T16" s="121"/>
      <c r="U16" s="126"/>
      <c r="V16" s="124">
        <f t="shared" si="3"/>
        <v>2</v>
      </c>
      <c r="W16" s="126"/>
      <c r="X16" s="126"/>
      <c r="Y16" s="126"/>
      <c r="Z16" s="126"/>
      <c r="AA16" s="124" t="str">
        <f t="shared" si="4"/>
        <v/>
      </c>
      <c r="AB16" s="126"/>
      <c r="AC16" s="121" t="str">
        <f t="shared" si="5"/>
        <v/>
      </c>
    </row>
    <row r="17" spans="1:29">
      <c r="A17" s="25">
        <v>12</v>
      </c>
      <c r="B17" s="2">
        <v>451</v>
      </c>
      <c r="C17" s="2">
        <v>5</v>
      </c>
      <c r="D17" s="40">
        <v>2</v>
      </c>
      <c r="E17" s="180">
        <v>6</v>
      </c>
      <c r="F17" s="55">
        <v>5</v>
      </c>
      <c r="G17" s="56">
        <v>1</v>
      </c>
      <c r="H17" s="57"/>
      <c r="I17" s="58"/>
      <c r="J17" s="59">
        <v>1</v>
      </c>
      <c r="K17" s="57"/>
      <c r="L17" s="60"/>
      <c r="M17" s="61"/>
      <c r="N17" s="57"/>
      <c r="O17" s="60"/>
      <c r="P17" s="55">
        <v>2</v>
      </c>
      <c r="Q17" s="58"/>
      <c r="R17" s="61"/>
      <c r="S17" s="61"/>
      <c r="T17" s="121"/>
      <c r="U17" s="126"/>
      <c r="V17" s="124" t="str">
        <f t="shared" si="3"/>
        <v/>
      </c>
      <c r="W17" s="126"/>
      <c r="X17" s="126"/>
      <c r="Y17" s="126"/>
      <c r="Z17" s="126"/>
      <c r="AA17" s="124" t="str">
        <f t="shared" si="4"/>
        <v/>
      </c>
      <c r="AB17" s="126"/>
      <c r="AC17" s="121">
        <f t="shared" si="5"/>
        <v>0</v>
      </c>
    </row>
    <row r="18" spans="1:29">
      <c r="A18" s="25">
        <v>13</v>
      </c>
      <c r="B18" s="2">
        <v>140</v>
      </c>
      <c r="C18" s="2">
        <v>3</v>
      </c>
      <c r="D18" s="40">
        <v>18</v>
      </c>
      <c r="E18" s="56">
        <v>3</v>
      </c>
      <c r="F18" s="55">
        <v>3</v>
      </c>
      <c r="G18" s="56"/>
      <c r="H18" s="57"/>
      <c r="I18" s="58"/>
      <c r="J18" s="59"/>
      <c r="K18" s="57"/>
      <c r="L18" s="60"/>
      <c r="M18" s="61"/>
      <c r="N18" s="57"/>
      <c r="O18" s="60"/>
      <c r="P18" s="55">
        <v>2</v>
      </c>
      <c r="Q18" s="58">
        <v>1</v>
      </c>
      <c r="R18" s="61"/>
      <c r="S18" s="61"/>
      <c r="T18" s="121"/>
      <c r="U18" s="126"/>
      <c r="V18" s="124">
        <f t="shared" si="3"/>
        <v>2</v>
      </c>
      <c r="W18" s="126"/>
      <c r="X18" s="126"/>
      <c r="Y18" s="126"/>
      <c r="Z18" s="126"/>
      <c r="AA18" s="124" t="str">
        <f t="shared" si="4"/>
        <v/>
      </c>
      <c r="AB18" s="126"/>
      <c r="AC18" s="121" t="str">
        <f t="shared" si="5"/>
        <v/>
      </c>
    </row>
    <row r="19" spans="1:29">
      <c r="A19" s="25">
        <v>14</v>
      </c>
      <c r="B19" s="2">
        <v>383</v>
      </c>
      <c r="C19" s="2">
        <v>4</v>
      </c>
      <c r="D19" s="40">
        <v>6</v>
      </c>
      <c r="E19" s="139">
        <v>6</v>
      </c>
      <c r="F19" s="55">
        <v>6</v>
      </c>
      <c r="G19" s="56">
        <v>1</v>
      </c>
      <c r="H19" s="57"/>
      <c r="I19" s="58"/>
      <c r="J19" s="59"/>
      <c r="K19" s="57">
        <v>1</v>
      </c>
      <c r="L19" s="60"/>
      <c r="M19" s="61"/>
      <c r="N19" s="57"/>
      <c r="O19" s="60"/>
      <c r="P19" s="55">
        <v>3</v>
      </c>
      <c r="Q19" s="58"/>
      <c r="R19" s="61"/>
      <c r="S19" s="61"/>
      <c r="T19" s="121"/>
      <c r="U19" s="126"/>
      <c r="V19" s="124" t="str">
        <f t="shared" si="3"/>
        <v/>
      </c>
      <c r="W19" s="126"/>
      <c r="X19" s="126"/>
      <c r="Y19" s="126"/>
      <c r="Z19" s="126"/>
      <c r="AA19" s="124" t="str">
        <f t="shared" si="4"/>
        <v/>
      </c>
      <c r="AB19" s="126"/>
      <c r="AC19" s="121">
        <f t="shared" si="5"/>
        <v>1</v>
      </c>
    </row>
    <row r="20" spans="1:29">
      <c r="A20" s="25">
        <v>15</v>
      </c>
      <c r="B20" s="2">
        <v>332</v>
      </c>
      <c r="C20" s="2">
        <v>4</v>
      </c>
      <c r="D20" s="40">
        <v>8</v>
      </c>
      <c r="E20" s="56">
        <v>4</v>
      </c>
      <c r="F20" s="55">
        <v>4</v>
      </c>
      <c r="G20" s="56">
        <v>1</v>
      </c>
      <c r="H20" s="57"/>
      <c r="I20" s="58"/>
      <c r="J20" s="59"/>
      <c r="K20" s="57">
        <v>1</v>
      </c>
      <c r="L20" s="60"/>
      <c r="M20" s="61"/>
      <c r="N20" s="57"/>
      <c r="O20" s="60"/>
      <c r="P20" s="55">
        <v>2</v>
      </c>
      <c r="Q20" s="58">
        <v>1</v>
      </c>
      <c r="R20" s="61"/>
      <c r="S20" s="61"/>
      <c r="T20" s="121"/>
      <c r="U20" s="126"/>
      <c r="V20" s="124">
        <f t="shared" si="3"/>
        <v>2</v>
      </c>
      <c r="W20" s="126"/>
      <c r="X20" s="126"/>
      <c r="Y20" s="126"/>
      <c r="Z20" s="126"/>
      <c r="AA20" s="124" t="str">
        <f t="shared" si="4"/>
        <v/>
      </c>
      <c r="AB20" s="126"/>
      <c r="AC20" s="121">
        <f t="shared" si="5"/>
        <v>1</v>
      </c>
    </row>
    <row r="21" spans="1:29">
      <c r="A21" s="25">
        <v>16</v>
      </c>
      <c r="B21" s="2">
        <v>334</v>
      </c>
      <c r="C21" s="2">
        <v>4</v>
      </c>
      <c r="D21" s="40">
        <v>14</v>
      </c>
      <c r="E21" s="56">
        <v>4</v>
      </c>
      <c r="F21" s="55">
        <v>4</v>
      </c>
      <c r="G21" s="56">
        <v>1</v>
      </c>
      <c r="H21" s="57"/>
      <c r="I21" s="58"/>
      <c r="J21" s="59"/>
      <c r="K21" s="57"/>
      <c r="L21" s="60">
        <v>1</v>
      </c>
      <c r="M21" s="61"/>
      <c r="N21" s="57"/>
      <c r="O21" s="60"/>
      <c r="P21" s="55">
        <v>2</v>
      </c>
      <c r="Q21" s="58">
        <v>1</v>
      </c>
      <c r="R21" s="61"/>
      <c r="S21" s="61"/>
      <c r="T21" s="121"/>
      <c r="U21" s="126"/>
      <c r="V21" s="124">
        <f t="shared" si="3"/>
        <v>2</v>
      </c>
      <c r="W21" s="126"/>
      <c r="X21" s="126"/>
      <c r="Y21" s="126"/>
      <c r="Z21" s="126"/>
      <c r="AA21" s="124" t="str">
        <f t="shared" si="4"/>
        <v/>
      </c>
      <c r="AB21" s="126"/>
      <c r="AC21" s="121">
        <f t="shared" si="5"/>
        <v>0</v>
      </c>
    </row>
    <row r="22" spans="1:29">
      <c r="A22" s="25">
        <v>17</v>
      </c>
      <c r="B22" s="2">
        <v>368</v>
      </c>
      <c r="C22" s="2">
        <v>4</v>
      </c>
      <c r="D22" s="40">
        <v>10</v>
      </c>
      <c r="E22" s="168">
        <v>5</v>
      </c>
      <c r="F22" s="55">
        <v>5</v>
      </c>
      <c r="G22" s="56">
        <v>1</v>
      </c>
      <c r="H22" s="57"/>
      <c r="I22" s="58"/>
      <c r="J22" s="59"/>
      <c r="K22" s="57"/>
      <c r="L22" s="60">
        <v>1</v>
      </c>
      <c r="M22" s="61"/>
      <c r="N22" s="57"/>
      <c r="O22" s="60"/>
      <c r="P22" s="55">
        <v>2</v>
      </c>
      <c r="Q22" s="58"/>
      <c r="R22" s="61"/>
      <c r="S22" s="61"/>
      <c r="T22" s="121"/>
      <c r="U22" s="126"/>
      <c r="V22" s="124" t="str">
        <f t="shared" si="3"/>
        <v/>
      </c>
      <c r="W22" s="126"/>
      <c r="X22" s="126"/>
      <c r="Y22" s="126"/>
      <c r="Z22" s="126"/>
      <c r="AA22" s="124" t="str">
        <f t="shared" si="4"/>
        <v/>
      </c>
      <c r="AB22" s="126"/>
      <c r="AC22" s="121">
        <f t="shared" si="5"/>
        <v>0</v>
      </c>
    </row>
    <row r="23" spans="1:29" ht="13.5" thickBot="1">
      <c r="A23" s="28">
        <v>18</v>
      </c>
      <c r="B23" s="5">
        <v>299</v>
      </c>
      <c r="C23" s="5">
        <v>4</v>
      </c>
      <c r="D23" s="43">
        <v>12</v>
      </c>
      <c r="E23" s="137">
        <v>3</v>
      </c>
      <c r="F23" s="70">
        <v>3</v>
      </c>
      <c r="G23" s="71"/>
      <c r="H23" s="72">
        <v>1</v>
      </c>
      <c r="I23" s="73"/>
      <c r="J23" s="74"/>
      <c r="K23" s="72"/>
      <c r="L23" s="75">
        <v>1</v>
      </c>
      <c r="M23" s="76"/>
      <c r="N23" s="72"/>
      <c r="O23" s="75"/>
      <c r="P23" s="70">
        <v>1</v>
      </c>
      <c r="Q23" s="73">
        <v>1</v>
      </c>
      <c r="R23" s="76"/>
      <c r="S23" s="76"/>
      <c r="T23" s="133"/>
      <c r="U23" s="132"/>
      <c r="V23" s="124">
        <f t="shared" si="3"/>
        <v>1</v>
      </c>
      <c r="W23" s="132"/>
      <c r="X23" s="132"/>
      <c r="Y23" s="132"/>
      <c r="Z23" s="132"/>
      <c r="AA23" s="124" t="str">
        <f t="shared" si="4"/>
        <v/>
      </c>
      <c r="AB23" s="132"/>
      <c r="AC23" s="128" t="str">
        <f t="shared" si="5"/>
        <v/>
      </c>
    </row>
    <row r="24" spans="1:29" ht="14.25" thickTop="1" thickBot="1">
      <c r="A24" s="7"/>
      <c r="B24" s="8">
        <f>SUM(B15:B23)</f>
        <v>3127</v>
      </c>
      <c r="C24" s="8">
        <f>SUM(C15:C23)</f>
        <v>37</v>
      </c>
      <c r="D24" s="42" t="s">
        <v>6</v>
      </c>
      <c r="E24" s="30">
        <f>SUM(E15:E23)</f>
        <v>40</v>
      </c>
      <c r="F24" s="30">
        <f>SUM(F15:F23)</f>
        <v>38</v>
      </c>
      <c r="G24" s="37">
        <f>SUM(G15:G23)</f>
        <v>6</v>
      </c>
      <c r="H24" s="10">
        <f>SUM(H15:H23)</f>
        <v>2</v>
      </c>
      <c r="I24" s="29">
        <f>SUM(I15:I23)</f>
        <v>0</v>
      </c>
      <c r="J24" s="35">
        <f>IF((A29=27),"",(SUM(J15:J23)/SUM(J15:L23))*100)</f>
        <v>12.5</v>
      </c>
      <c r="K24" s="35">
        <f>IF((A29=27),"",(SUM(K15:K23)/SUM(J15:L23))*100)</f>
        <v>50</v>
      </c>
      <c r="L24" s="35">
        <f>IF((A29=27),"",(SUM(L15:L23)/SUM(J15:L23))*100)</f>
        <v>37.5</v>
      </c>
      <c r="M24" s="15">
        <f>SUM(M15:M23)</f>
        <v>0</v>
      </c>
      <c r="N24" s="10">
        <f>SUM(N15:N23)</f>
        <v>0</v>
      </c>
      <c r="O24" s="17">
        <f>SUM(O15:O23)</f>
        <v>0</v>
      </c>
      <c r="P24" s="30">
        <f>SUM(P15:P23)</f>
        <v>17</v>
      </c>
      <c r="Q24" s="29">
        <f>SUM(Q15:Q23)</f>
        <v>5</v>
      </c>
      <c r="R24" s="153"/>
      <c r="S24" s="15">
        <f>IF(Q24=0,"",SUM(S15:S23)/Q24)</f>
        <v>0</v>
      </c>
      <c r="T24" s="129"/>
      <c r="U24" s="130"/>
      <c r="V24" s="129">
        <f>SUM(V15:V23)</f>
        <v>9</v>
      </c>
      <c r="W24" s="130">
        <f>ColorFunction($E$30,$E$15:$E$23)</f>
        <v>0</v>
      </c>
      <c r="X24" s="130">
        <f>ColorFunction($E$31,$E$15:$E$23)</f>
        <v>1</v>
      </c>
      <c r="Y24" s="130">
        <f>ColorFunction($E$32,$E$15:$E$23)</f>
        <v>2</v>
      </c>
      <c r="Z24" s="130">
        <f>ColorFunction($E$33,$E$15:$E$23)</f>
        <v>1</v>
      </c>
      <c r="AA24" s="131">
        <f>SUM(AA15:AA23)/(9-Q14)*100</f>
        <v>25</v>
      </c>
      <c r="AB24" s="130">
        <f>COUNTIF(P15:P23,"&gt;2")</f>
        <v>1</v>
      </c>
      <c r="AC24" s="131">
        <f>IF((G24=0),"",SUM(AC15:AC23)/G24*100)</f>
        <v>50</v>
      </c>
    </row>
    <row r="25" spans="1:29" ht="14.25" thickTop="1" thickBot="1">
      <c r="A25" s="6"/>
      <c r="B25" s="9">
        <f>SUM(B24,B14)</f>
        <v>6038</v>
      </c>
      <c r="C25" s="9">
        <f>SUM(C24,C14)</f>
        <v>73</v>
      </c>
      <c r="D25" s="44" t="s">
        <v>7</v>
      </c>
      <c r="E25" s="81">
        <f>IF(E14=0,"0",(E24+E14))</f>
        <v>80</v>
      </c>
      <c r="F25" s="30">
        <f>SUM(F14,F24)</f>
        <v>75</v>
      </c>
      <c r="G25" s="18">
        <f>SUM(G24,G14)</f>
        <v>10</v>
      </c>
      <c r="H25" s="11">
        <f>SUM(H24,H14)</f>
        <v>5</v>
      </c>
      <c r="I25" s="20">
        <f>SUM(I24,I14)</f>
        <v>0</v>
      </c>
      <c r="J25" s="36">
        <f>IF((A28=27),"",(SUM(J14,J24)/2))</f>
        <v>20.535714285714285</v>
      </c>
      <c r="K25" s="23">
        <f>IF((A28=27),"",(SUM(K14,K24)/2))</f>
        <v>46.428571428571431</v>
      </c>
      <c r="L25" s="32">
        <f>IF((A28=27),"",(SUM(L14,L24)/2))</f>
        <v>33.035714285714285</v>
      </c>
      <c r="M25" s="33">
        <f>SUM(M24,M14)</f>
        <v>0</v>
      </c>
      <c r="N25" s="11">
        <f>SUM(N24,N14)</f>
        <v>0</v>
      </c>
      <c r="O25" s="21">
        <f>SUM(O24,O14)</f>
        <v>0</v>
      </c>
      <c r="P25" s="92">
        <f>IF(P14+P24=0,"",SUM(P24,P14))</f>
        <v>33</v>
      </c>
      <c r="Q25" s="20">
        <f>IF(Q14+Q24=0,"",SUM(Q24,Q14))</f>
        <v>10</v>
      </c>
      <c r="R25" s="154"/>
      <c r="S25" s="33">
        <f>IF(Q25="","",SUM(S24,S14)/2)</f>
        <v>0</v>
      </c>
      <c r="T25" s="80" t="str">
        <f>IF(N25=0,"",(O25)/N25*100)</f>
        <v/>
      </c>
      <c r="U25" s="82">
        <f>IF(Q25="","",(Q25)/18*100)</f>
        <v>55.555555555555557</v>
      </c>
      <c r="V25" s="93">
        <f>IF(Q25="","",(V14+V24)/Q25)</f>
        <v>1.9</v>
      </c>
      <c r="W25" s="82">
        <f>SUM(W14,W24)</f>
        <v>0</v>
      </c>
      <c r="X25" s="82">
        <f>IF(X14+X24=0,"",SUM(X14,X24))</f>
        <v>3</v>
      </c>
      <c r="Y25" s="82">
        <f>SUM(Y14,Y24)</f>
        <v>4</v>
      </c>
      <c r="Z25" s="82">
        <f>SUM(Z14,Z24)</f>
        <v>3</v>
      </c>
      <c r="AA25" s="101">
        <f>IF(Q25="","",SUM(AA5:AA13,AA15:AA23)/SUM(18-Q25)*100)</f>
        <v>12.5</v>
      </c>
      <c r="AB25" s="82">
        <f>SUM(AB14,AB24)</f>
        <v>2</v>
      </c>
      <c r="AC25" s="102">
        <f>SUM(AC24,AC14)/2</f>
        <v>50</v>
      </c>
    </row>
    <row r="26" spans="1:29" ht="13.5" thickTop="1"/>
    <row r="27" spans="1:29">
      <c r="E27" s="85" t="s">
        <v>56</v>
      </c>
    </row>
    <row r="28" spans="1:29" ht="15.75" thickBot="1">
      <c r="A28" s="103">
        <f>COUNTBLANK(I5:K13)</f>
        <v>22</v>
      </c>
      <c r="W28" s="155" t="s">
        <v>115</v>
      </c>
    </row>
    <row r="29" spans="1:29" ht="14.25" thickTop="1" thickBot="1">
      <c r="A29" s="103">
        <f>COUNTBLANK(I15:K23)</f>
        <v>22</v>
      </c>
      <c r="E29" t="s">
        <v>54</v>
      </c>
      <c r="S29" s="37" t="s">
        <v>94</v>
      </c>
      <c r="T29" s="14"/>
      <c r="W29" s="156" t="s">
        <v>116</v>
      </c>
      <c r="X29" s="160" t="s">
        <v>123</v>
      </c>
      <c r="Y29" s="156" t="s">
        <v>109</v>
      </c>
    </row>
    <row r="30" spans="1:29" ht="14.25" thickTop="1" thickBot="1">
      <c r="A30" s="103">
        <f>SUM(L5:L23)</f>
        <v>33.571428571428569</v>
      </c>
      <c r="E30" s="123" t="s">
        <v>79</v>
      </c>
      <c r="S30" s="30" t="s">
        <v>95</v>
      </c>
      <c r="T30" s="30">
        <f>SUMIF(C:C,"3",E:E)/COUNTIF(C:C,3)</f>
        <v>2.6666666666666665</v>
      </c>
      <c r="W30" s="156" t="s">
        <v>117</v>
      </c>
      <c r="X30" s="118">
        <f>COUNTIFS(R5:R23,"&gt;=45",R5:R23,"&lt;=70")</f>
        <v>0</v>
      </c>
      <c r="Y30" s="157" t="str">
        <f>IF(X30=0,"",AVERAGEIFS(S5:S23,R5:R23,"&gt;=45",R5:R23,"&lt;=70"))</f>
        <v/>
      </c>
    </row>
    <row r="31" spans="1:29" ht="14.25" thickTop="1" thickBot="1">
      <c r="E31" s="88" t="s">
        <v>51</v>
      </c>
      <c r="S31" s="30" t="s">
        <v>96</v>
      </c>
      <c r="T31" s="30">
        <f>SUMIF(C:C,"4",E:E)/COUNTIF(C:C,4)</f>
        <v>4.4545454545454541</v>
      </c>
      <c r="W31" s="158" t="s">
        <v>118</v>
      </c>
      <c r="X31" s="118">
        <f>COUNTIFS(R5:R23,"&gt;=71",R5:R23,"&lt;=90")</f>
        <v>0</v>
      </c>
      <c r="Y31" s="157" t="str">
        <f>IF(X31=0,"",AVERAGEIFS(S5:S23,R5:R23,"&gt;=71",R5:R23,"&lt;=90"))</f>
        <v/>
      </c>
    </row>
    <row r="32" spans="1:29" ht="14.25" thickTop="1" thickBot="1">
      <c r="E32" s="119" t="s">
        <v>52</v>
      </c>
      <c r="S32" s="30" t="s">
        <v>97</v>
      </c>
      <c r="T32" s="30">
        <f>SUMIF(C:C,"5",E:E)/COUNTIF(C:C,5)</f>
        <v>5.75</v>
      </c>
      <c r="W32" s="158" t="s">
        <v>119</v>
      </c>
      <c r="X32" s="118">
        <f>COUNTIFS(R5:R23,"&gt;=91",R5:R23,"&lt;=115")</f>
        <v>0</v>
      </c>
      <c r="Y32" s="159" t="str">
        <f>IF(X32=0,"",AVERAGEIFS(S5:S23,R5:R23,"&gt;=91",R5:R23,"&lt;=115"))</f>
        <v/>
      </c>
    </row>
    <row r="33" spans="5:26" ht="14.25" thickTop="1" thickBot="1">
      <c r="E33" s="89" t="s">
        <v>55</v>
      </c>
      <c r="F33" s="89"/>
      <c r="G33" s="89"/>
      <c r="W33" s="158" t="s">
        <v>120</v>
      </c>
      <c r="X33" s="118">
        <f>COUNTIFS(R5:R23,"&gt;=116",R5:R23,"&lt;=140")</f>
        <v>0</v>
      </c>
      <c r="Y33" s="157" t="str">
        <f>IF(X33=0,"",AVERAGEIFS(S5:S23,R5:R23,"&gt;=116",R5:R23,"&lt;=140"))</f>
        <v/>
      </c>
    </row>
    <row r="34" spans="5:26" ht="14.25" thickTop="1" thickBot="1">
      <c r="S34" s="30" t="s">
        <v>102</v>
      </c>
      <c r="T34" s="136">
        <f>IF(E25="0","",SUM(E5:E8)-SUM(C5:C8))</f>
        <v>2</v>
      </c>
      <c r="W34" s="158" t="s">
        <v>121</v>
      </c>
      <c r="X34" s="118">
        <f>COUNTIFS(R5:R23,"&gt;=141",R5:R23,"&lt;=161")</f>
        <v>0</v>
      </c>
      <c r="Y34" s="157" t="str">
        <f>IF(X34=0,"",AVERAGEIFS(S5:S23,R5:R23,"&gt;=141",R5:R23,"&lt;=160"))</f>
        <v/>
      </c>
    </row>
    <row r="35" spans="5:26" ht="14.25" thickTop="1" thickBot="1">
      <c r="S35" s="30" t="s">
        <v>103</v>
      </c>
      <c r="T35" s="136">
        <f>IF(E25="0","",SUM(E20:E23)-SUM(C20:C23))</f>
        <v>0</v>
      </c>
      <c r="W35" s="158" t="s">
        <v>122</v>
      </c>
      <c r="X35" s="118">
        <f>COUNTIFS(R5:R23,"&gt;=161",R5:R23,"&lt;=180")</f>
        <v>0</v>
      </c>
      <c r="Y35" s="157" t="str">
        <f>IF(X35=0,"",AVERAGEIFS(S5:S23,R5:R23,"&gt;=161",R5:R23,"&lt;=180"))</f>
        <v/>
      </c>
    </row>
    <row r="36" spans="5:26" ht="13.5" thickTop="1"/>
    <row r="37" spans="5:26" ht="13.5" thickBot="1">
      <c r="W37" s="98" t="s">
        <v>124</v>
      </c>
    </row>
    <row r="38" spans="5:26" ht="14.25" thickTop="1" thickBot="1">
      <c r="W38" s="156" t="s">
        <v>116</v>
      </c>
      <c r="X38" s="160" t="s">
        <v>123</v>
      </c>
      <c r="Y38" s="165" t="s">
        <v>138</v>
      </c>
      <c r="Z38" s="166" t="s">
        <v>135</v>
      </c>
    </row>
    <row r="39" spans="5:26" ht="14.25" thickTop="1" thickBot="1">
      <c r="W39" s="158" t="s">
        <v>139</v>
      </c>
      <c r="X39" s="118">
        <f>COUNTIFS(S5:S23,"&gt;=0,1",S5:S23,"&lt;=0,9")</f>
        <v>0</v>
      </c>
      <c r="Y39" s="86" t="str">
        <f>IF(X39=0,"",COUNTIFS(P5:P23,"=1",S5:S23,"&lt;1"))</f>
        <v/>
      </c>
      <c r="Z39" s="86" t="str">
        <f t="shared" ref="Z39" si="6">IF(X39=0,"",Y39/X39*100)</f>
        <v/>
      </c>
    </row>
    <row r="40" spans="5:26" ht="14.25" thickTop="1" thickBot="1">
      <c r="W40" s="156" t="s">
        <v>125</v>
      </c>
      <c r="X40" s="118">
        <f>COUNTIFS(S5:S23,"&gt;=1",S5:S23,"&lt;=1,5")</f>
        <v>0</v>
      </c>
      <c r="Y40" s="86" t="str">
        <f>IF(X40=0,"",COUNTIFS(P5:P23,"=1",S5:S23,"&gt;=1",S5:S23,"&lt;=1,5"))</f>
        <v/>
      </c>
      <c r="Z40" s="86" t="str">
        <f>IF(X40=0,"",Y40/X40*100)</f>
        <v/>
      </c>
    </row>
    <row r="41" spans="5:26" ht="14.25" thickTop="1" thickBot="1">
      <c r="W41" s="156" t="s">
        <v>126</v>
      </c>
      <c r="X41" s="118">
        <f>COUNTIFS(S5:S23,"&gt;=1,6",S5:S23,"&lt;=3")</f>
        <v>0</v>
      </c>
      <c r="Y41" s="86" t="str">
        <f>IF(X41=0,"",COUNTIFS(P5:P23,"=1",S5:S23,"&gt;=1,6",S5:S23,"&lt;=3"))</f>
        <v/>
      </c>
      <c r="Z41" s="86" t="str">
        <f t="shared" ref="Z41:Z44" si="7">IF(X41=0,"",Y41/X41*100)</f>
        <v/>
      </c>
    </row>
    <row r="42" spans="5:26" ht="14.25" thickTop="1" thickBot="1">
      <c r="W42" s="156" t="s">
        <v>127</v>
      </c>
      <c r="X42" s="118">
        <f>COUNTIFS(S5:S23,"&gt;=3,1",S5:S23,"&lt;=4,5")</f>
        <v>0</v>
      </c>
      <c r="Y42" s="86" t="str">
        <f>IF(X42=0,"",COUNTIFS(P5:P23,"=1",S5:S23,"&gt;=3,1",S5:S23,"&lt;=4,5"))</f>
        <v/>
      </c>
      <c r="Z42" s="86" t="str">
        <f t="shared" si="7"/>
        <v/>
      </c>
    </row>
    <row r="43" spans="5:26" ht="14.25" thickTop="1" thickBot="1">
      <c r="W43" s="156" t="s">
        <v>128</v>
      </c>
      <c r="X43" s="118">
        <f>COUNTIFS(S5:S23,"&gt;=4,6",S5:S23,"&lt;=6")</f>
        <v>0</v>
      </c>
      <c r="Y43" s="86" t="str">
        <f>IF(X43=0,"",COUNTIFS(P5:P23,"=1",S5:S23,"&gt;=4,6",S5:S23,"&lt;=6"))</f>
        <v/>
      </c>
      <c r="Z43" s="86" t="str">
        <f t="shared" si="7"/>
        <v/>
      </c>
    </row>
    <row r="44" spans="5:26" ht="14.25" thickTop="1" thickBot="1">
      <c r="W44" s="158" t="s">
        <v>136</v>
      </c>
      <c r="X44" s="118">
        <f>COUNTIFS(S5:S23,"&gt;6")</f>
        <v>0</v>
      </c>
      <c r="Y44" s="86" t="str">
        <f>IF(X44=0,"",COUNTIFS(P5:P23,"=1",S5:S23,"&gt;6"))</f>
        <v/>
      </c>
      <c r="Z44" s="86" t="str">
        <f t="shared" si="7"/>
        <v/>
      </c>
    </row>
    <row r="45" spans="5:26" ht="13.5" thickTop="1"/>
  </sheetData>
  <phoneticPr fontId="0" type="noConversion"/>
  <pageMargins left="0.75" right="0.75" top="1" bottom="1" header="0.5" footer="0.5"/>
  <headerFooter alignWithMargins="0"/>
</worksheet>
</file>

<file path=xl/worksheets/sheet24.xml><?xml version="1.0" encoding="utf-8"?>
<worksheet xmlns="http://schemas.openxmlformats.org/spreadsheetml/2006/main" xmlns:r="http://schemas.openxmlformats.org/officeDocument/2006/relationships">
  <sheetPr codeName="Sheet21"/>
  <dimension ref="A1:AC45"/>
  <sheetViews>
    <sheetView workbookViewId="0">
      <selection activeCell="AA25" sqref="AA25"/>
    </sheetView>
  </sheetViews>
  <sheetFormatPr defaultRowHeight="12.75"/>
  <cols>
    <col min="1" max="1" width="4.85546875" customWidth="1"/>
    <col min="2" max="2" width="7.140625" customWidth="1"/>
    <col min="3" max="3" width="3.85546875" bestFit="1" customWidth="1"/>
    <col min="4" max="4" width="7.140625" bestFit="1" customWidth="1"/>
    <col min="5" max="5" width="5.85546875" bestFit="1" customWidth="1"/>
    <col min="6" max="6" width="7.28515625" customWidth="1"/>
    <col min="7" max="8" width="6.85546875" customWidth="1"/>
    <col min="9" max="9" width="8" customWidth="1"/>
    <col min="10" max="10" width="8.5703125" customWidth="1"/>
    <col min="12" max="12" width="7.42578125" bestFit="1" customWidth="1"/>
    <col min="13" max="13" width="10.140625" bestFit="1" customWidth="1"/>
    <col min="15" max="15" width="5.5703125" bestFit="1" customWidth="1"/>
    <col min="16" max="16" width="6.85546875" customWidth="1"/>
    <col min="17" max="18" width="6.28515625" customWidth="1"/>
    <col min="19" max="19" width="16.140625" bestFit="1" customWidth="1"/>
    <col min="24" max="24" width="11.7109375" bestFit="1" customWidth="1"/>
    <col min="25" max="25" width="7" bestFit="1" customWidth="1"/>
    <col min="26" max="26" width="8.140625" bestFit="1" customWidth="1"/>
    <col min="27" max="27" width="11.7109375" bestFit="1" customWidth="1"/>
  </cols>
  <sheetData>
    <row r="1" spans="1:29" ht="18">
      <c r="A1" s="46" t="s">
        <v>2</v>
      </c>
      <c r="B1" s="45"/>
      <c r="C1" s="45"/>
      <c r="D1" s="45"/>
      <c r="E1" s="45"/>
      <c r="F1" s="45"/>
      <c r="J1" s="47" t="str">
        <f>IF(E25="0","0","1")</f>
        <v>0</v>
      </c>
      <c r="L1" s="45" t="s">
        <v>46</v>
      </c>
      <c r="M1" s="100"/>
      <c r="O1" s="85" t="s">
        <v>75</v>
      </c>
      <c r="Q1" s="117"/>
      <c r="R1" s="152"/>
      <c r="T1" s="85" t="s">
        <v>76</v>
      </c>
      <c r="V1" s="117"/>
    </row>
    <row r="2" spans="1:29" ht="13.5" thickBot="1"/>
    <row r="3" spans="1:29" ht="14.25" thickTop="1" thickBot="1">
      <c r="A3" s="12"/>
      <c r="B3" s="13"/>
      <c r="C3" s="13"/>
      <c r="D3" s="13"/>
      <c r="E3" s="13"/>
      <c r="F3" s="116"/>
      <c r="G3" s="12"/>
      <c r="H3" s="16" t="s">
        <v>22</v>
      </c>
      <c r="I3" s="13"/>
      <c r="J3" s="12"/>
      <c r="K3" s="146" t="s">
        <v>17</v>
      </c>
      <c r="L3" s="13"/>
      <c r="M3" s="12"/>
      <c r="N3" s="16" t="s">
        <v>12</v>
      </c>
      <c r="O3" s="29"/>
      <c r="P3" s="14"/>
      <c r="Q3" s="14"/>
      <c r="R3" s="151" t="s">
        <v>112</v>
      </c>
      <c r="S3" s="29"/>
      <c r="T3" s="13"/>
      <c r="U3" s="14"/>
      <c r="V3" s="86"/>
      <c r="W3" s="86"/>
      <c r="X3" s="86"/>
      <c r="Y3" s="86"/>
      <c r="Z3" s="86"/>
      <c r="AA3" s="86"/>
      <c r="AB3" s="86"/>
      <c r="AC3" s="86"/>
    </row>
    <row r="4" spans="1:29" ht="14.25" thickTop="1" thickBot="1">
      <c r="A4" s="15" t="s">
        <v>0</v>
      </c>
      <c r="B4" s="10" t="s">
        <v>1</v>
      </c>
      <c r="C4" s="10" t="s">
        <v>3</v>
      </c>
      <c r="D4" s="17" t="s">
        <v>4</v>
      </c>
      <c r="E4" s="30" t="s">
        <v>8</v>
      </c>
      <c r="F4" s="30" t="s">
        <v>74</v>
      </c>
      <c r="G4" s="37" t="s">
        <v>19</v>
      </c>
      <c r="H4" s="17" t="s">
        <v>20</v>
      </c>
      <c r="I4" s="38" t="s">
        <v>21</v>
      </c>
      <c r="J4" s="18" t="s">
        <v>14</v>
      </c>
      <c r="K4" s="19" t="s">
        <v>15</v>
      </c>
      <c r="L4" s="19" t="s">
        <v>16</v>
      </c>
      <c r="M4" s="18" t="s">
        <v>9</v>
      </c>
      <c r="N4" s="19" t="s">
        <v>10</v>
      </c>
      <c r="O4" s="20" t="s">
        <v>11</v>
      </c>
      <c r="P4" s="29" t="s">
        <v>13</v>
      </c>
      <c r="Q4" s="29" t="s">
        <v>23</v>
      </c>
      <c r="R4" s="29" t="s">
        <v>113</v>
      </c>
      <c r="S4" s="87" t="s">
        <v>114</v>
      </c>
      <c r="T4" s="30" t="s">
        <v>18</v>
      </c>
      <c r="U4" s="29" t="s">
        <v>24</v>
      </c>
      <c r="V4" s="87" t="s">
        <v>49</v>
      </c>
      <c r="W4" s="87" t="s">
        <v>79</v>
      </c>
      <c r="X4" s="87" t="s">
        <v>51</v>
      </c>
      <c r="Y4" s="87" t="s">
        <v>52</v>
      </c>
      <c r="Z4" s="87" t="s">
        <v>53</v>
      </c>
      <c r="AA4" s="87" t="s">
        <v>48</v>
      </c>
      <c r="AB4" s="87" t="s">
        <v>81</v>
      </c>
      <c r="AC4" s="87" t="s">
        <v>57</v>
      </c>
    </row>
    <row r="5" spans="1:29" ht="13.5" thickTop="1">
      <c r="A5" s="24">
        <v>1</v>
      </c>
      <c r="B5" s="3">
        <v>307</v>
      </c>
      <c r="C5" s="3">
        <v>4</v>
      </c>
      <c r="D5" s="39">
        <v>11</v>
      </c>
      <c r="E5" s="48"/>
      <c r="F5" s="90"/>
      <c r="G5" s="48"/>
      <c r="H5" s="49"/>
      <c r="I5" s="50"/>
      <c r="J5" s="51"/>
      <c r="K5" s="52"/>
      <c r="L5" s="53"/>
      <c r="M5" s="54"/>
      <c r="N5" s="52"/>
      <c r="O5" s="53"/>
      <c r="P5" s="90"/>
      <c r="Q5" s="68"/>
      <c r="R5" s="54"/>
      <c r="S5" s="54"/>
      <c r="T5" s="125"/>
      <c r="U5" s="124"/>
      <c r="V5" s="124" t="str">
        <f t="shared" ref="V5:V13" si="0">IF(Q5=0,"",P5)</f>
        <v/>
      </c>
      <c r="W5" s="124"/>
      <c r="X5" s="124"/>
      <c r="Y5" s="124"/>
      <c r="Z5" s="124"/>
      <c r="AA5" s="124" t="str">
        <f t="shared" ref="AA5:AA13" si="1">IF(AND(Q5="",P5=1),1,"")</f>
        <v/>
      </c>
      <c r="AB5" s="124"/>
      <c r="AC5" s="125" t="str">
        <f t="shared" ref="AC5:AC13" si="2">IF(AND(G5=""),"",SUM(K5))</f>
        <v/>
      </c>
    </row>
    <row r="6" spans="1:29">
      <c r="A6" s="25">
        <v>2</v>
      </c>
      <c r="B6" s="2">
        <v>323</v>
      </c>
      <c r="C6" s="2">
        <v>4</v>
      </c>
      <c r="D6" s="40">
        <v>5</v>
      </c>
      <c r="E6" s="56"/>
      <c r="F6" s="55"/>
      <c r="G6" s="56"/>
      <c r="H6" s="57"/>
      <c r="I6" s="58"/>
      <c r="J6" s="59"/>
      <c r="K6" s="57"/>
      <c r="L6" s="60"/>
      <c r="M6" s="61"/>
      <c r="N6" s="57"/>
      <c r="O6" s="60"/>
      <c r="P6" s="55"/>
      <c r="Q6" s="58"/>
      <c r="R6" s="61"/>
      <c r="S6" s="61"/>
      <c r="T6" s="121"/>
      <c r="U6" s="126"/>
      <c r="V6" s="124" t="str">
        <f t="shared" si="0"/>
        <v/>
      </c>
      <c r="W6" s="126"/>
      <c r="X6" s="126"/>
      <c r="Y6" s="126"/>
      <c r="Z6" s="126"/>
      <c r="AA6" s="124" t="str">
        <f t="shared" si="1"/>
        <v/>
      </c>
      <c r="AB6" s="126"/>
      <c r="AC6" s="121" t="str">
        <f t="shared" si="2"/>
        <v/>
      </c>
    </row>
    <row r="7" spans="1:29">
      <c r="A7" s="25">
        <v>3</v>
      </c>
      <c r="B7" s="2">
        <v>138</v>
      </c>
      <c r="C7" s="2">
        <v>3</v>
      </c>
      <c r="D7" s="40">
        <v>15</v>
      </c>
      <c r="E7" s="56"/>
      <c r="F7" s="55"/>
      <c r="G7" s="56"/>
      <c r="H7" s="57"/>
      <c r="I7" s="58"/>
      <c r="J7" s="59"/>
      <c r="K7" s="57"/>
      <c r="L7" s="60"/>
      <c r="M7" s="61"/>
      <c r="N7" s="57"/>
      <c r="O7" s="60"/>
      <c r="P7" s="55"/>
      <c r="Q7" s="58"/>
      <c r="R7" s="61"/>
      <c r="S7" s="61"/>
      <c r="T7" s="121"/>
      <c r="U7" s="126"/>
      <c r="V7" s="124" t="str">
        <f t="shared" si="0"/>
        <v/>
      </c>
      <c r="W7" s="126"/>
      <c r="X7" s="126"/>
      <c r="Y7" s="126"/>
      <c r="Z7" s="126"/>
      <c r="AA7" s="124" t="str">
        <f t="shared" si="1"/>
        <v/>
      </c>
      <c r="AB7" s="126"/>
      <c r="AC7" s="121" t="str">
        <f t="shared" si="2"/>
        <v/>
      </c>
    </row>
    <row r="8" spans="1:29">
      <c r="A8" s="25">
        <v>4</v>
      </c>
      <c r="B8" s="2">
        <v>310</v>
      </c>
      <c r="C8" s="2">
        <v>4</v>
      </c>
      <c r="D8" s="40">
        <v>13</v>
      </c>
      <c r="E8" s="56"/>
      <c r="F8" s="55"/>
      <c r="G8" s="56"/>
      <c r="H8" s="57"/>
      <c r="I8" s="58"/>
      <c r="J8" s="59"/>
      <c r="K8" s="57"/>
      <c r="L8" s="60"/>
      <c r="M8" s="61"/>
      <c r="N8" s="57"/>
      <c r="O8" s="60"/>
      <c r="P8" s="55"/>
      <c r="Q8" s="58"/>
      <c r="R8" s="61"/>
      <c r="S8" s="61"/>
      <c r="T8" s="121"/>
      <c r="U8" s="126"/>
      <c r="V8" s="124" t="str">
        <f t="shared" si="0"/>
        <v/>
      </c>
      <c r="W8" s="126"/>
      <c r="X8" s="126"/>
      <c r="Y8" s="126"/>
      <c r="Z8" s="126"/>
      <c r="AA8" s="124" t="str">
        <f t="shared" si="1"/>
        <v/>
      </c>
      <c r="AB8" s="126"/>
      <c r="AC8" s="121" t="str">
        <f t="shared" si="2"/>
        <v/>
      </c>
    </row>
    <row r="9" spans="1:29">
      <c r="A9" s="25">
        <v>5</v>
      </c>
      <c r="B9" s="2">
        <v>431</v>
      </c>
      <c r="C9" s="2">
        <v>5</v>
      </c>
      <c r="D9" s="40">
        <v>3</v>
      </c>
      <c r="E9" s="56"/>
      <c r="F9" s="55"/>
      <c r="G9" s="56"/>
      <c r="H9" s="57"/>
      <c r="I9" s="58"/>
      <c r="J9" s="59"/>
      <c r="K9" s="57"/>
      <c r="L9" s="60"/>
      <c r="M9" s="61"/>
      <c r="N9" s="57"/>
      <c r="O9" s="60"/>
      <c r="P9" s="55"/>
      <c r="Q9" s="58"/>
      <c r="R9" s="61"/>
      <c r="S9" s="61"/>
      <c r="T9" s="121"/>
      <c r="U9" s="126"/>
      <c r="V9" s="124" t="str">
        <f t="shared" si="0"/>
        <v/>
      </c>
      <c r="W9" s="126"/>
      <c r="X9" s="126"/>
      <c r="Y9" s="126"/>
      <c r="Z9" s="126"/>
      <c r="AA9" s="124" t="str">
        <f t="shared" si="1"/>
        <v/>
      </c>
      <c r="AB9" s="126"/>
      <c r="AC9" s="121" t="str">
        <f t="shared" si="2"/>
        <v/>
      </c>
    </row>
    <row r="10" spans="1:29">
      <c r="A10" s="25">
        <v>6</v>
      </c>
      <c r="B10" s="2">
        <v>312</v>
      </c>
      <c r="C10" s="2">
        <v>4</v>
      </c>
      <c r="D10" s="40">
        <v>9</v>
      </c>
      <c r="E10" s="56"/>
      <c r="F10" s="55"/>
      <c r="G10" s="56"/>
      <c r="H10" s="57"/>
      <c r="I10" s="58"/>
      <c r="J10" s="59"/>
      <c r="K10" s="57"/>
      <c r="L10" s="60"/>
      <c r="M10" s="61"/>
      <c r="N10" s="57"/>
      <c r="O10" s="60"/>
      <c r="P10" s="55"/>
      <c r="Q10" s="58"/>
      <c r="R10" s="61"/>
      <c r="S10" s="61"/>
      <c r="T10" s="121"/>
      <c r="U10" s="126"/>
      <c r="V10" s="124" t="str">
        <f t="shared" si="0"/>
        <v/>
      </c>
      <c r="W10" s="126"/>
      <c r="X10" s="126"/>
      <c r="Y10" s="126"/>
      <c r="Z10" s="126"/>
      <c r="AA10" s="124" t="str">
        <f t="shared" si="1"/>
        <v/>
      </c>
      <c r="AB10" s="126"/>
      <c r="AC10" s="121" t="str">
        <f t="shared" si="2"/>
        <v/>
      </c>
    </row>
    <row r="11" spans="1:29">
      <c r="A11" s="25">
        <v>7</v>
      </c>
      <c r="B11" s="2">
        <v>498</v>
      </c>
      <c r="C11" s="2">
        <v>5</v>
      </c>
      <c r="D11" s="40">
        <v>1</v>
      </c>
      <c r="E11" s="56"/>
      <c r="F11" s="55"/>
      <c r="G11" s="56"/>
      <c r="H11" s="57"/>
      <c r="I11" s="58"/>
      <c r="J11" s="59"/>
      <c r="K11" s="57"/>
      <c r="L11" s="60"/>
      <c r="M11" s="61"/>
      <c r="N11" s="57"/>
      <c r="O11" s="60"/>
      <c r="P11" s="55"/>
      <c r="Q11" s="58"/>
      <c r="R11" s="61"/>
      <c r="S11" s="61"/>
      <c r="T11" s="121"/>
      <c r="U11" s="126"/>
      <c r="V11" s="124" t="str">
        <f t="shared" si="0"/>
        <v/>
      </c>
      <c r="W11" s="126"/>
      <c r="X11" s="126"/>
      <c r="Y11" s="126"/>
      <c r="Z11" s="126"/>
      <c r="AA11" s="124" t="str">
        <f t="shared" si="1"/>
        <v/>
      </c>
      <c r="AB11" s="126"/>
      <c r="AC11" s="121" t="str">
        <f t="shared" si="2"/>
        <v/>
      </c>
    </row>
    <row r="12" spans="1:29">
      <c r="A12" s="25">
        <v>8</v>
      </c>
      <c r="B12" s="2">
        <v>138</v>
      </c>
      <c r="C12" s="2">
        <v>3</v>
      </c>
      <c r="D12" s="40">
        <v>17</v>
      </c>
      <c r="E12" s="55"/>
      <c r="F12" s="55"/>
      <c r="G12" s="56"/>
      <c r="H12" s="57"/>
      <c r="I12" s="58"/>
      <c r="J12" s="59"/>
      <c r="K12" s="57"/>
      <c r="L12" s="60"/>
      <c r="M12" s="61"/>
      <c r="N12" s="57"/>
      <c r="O12" s="60"/>
      <c r="P12" s="55"/>
      <c r="Q12" s="58"/>
      <c r="R12" s="61"/>
      <c r="S12" s="61"/>
      <c r="T12" s="121"/>
      <c r="U12" s="126"/>
      <c r="V12" s="124" t="str">
        <f t="shared" si="0"/>
        <v/>
      </c>
      <c r="W12" s="126"/>
      <c r="X12" s="126"/>
      <c r="Y12" s="126"/>
      <c r="Z12" s="126"/>
      <c r="AA12" s="124" t="str">
        <f t="shared" si="1"/>
        <v/>
      </c>
      <c r="AB12" s="126"/>
      <c r="AC12" s="121" t="str">
        <f t="shared" si="2"/>
        <v/>
      </c>
    </row>
    <row r="13" spans="1:29" ht="13.5" thickBot="1">
      <c r="A13" s="26">
        <v>9</v>
      </c>
      <c r="B13" s="4">
        <v>310</v>
      </c>
      <c r="C13" s="4">
        <v>4</v>
      </c>
      <c r="D13" s="41">
        <v>7</v>
      </c>
      <c r="E13" s="84"/>
      <c r="F13" s="84"/>
      <c r="G13" s="62"/>
      <c r="H13" s="63"/>
      <c r="I13" s="64"/>
      <c r="J13" s="65"/>
      <c r="K13" s="63"/>
      <c r="L13" s="66"/>
      <c r="M13" s="67"/>
      <c r="N13" s="63"/>
      <c r="O13" s="66"/>
      <c r="P13" s="84"/>
      <c r="Q13" s="64"/>
      <c r="R13" s="67"/>
      <c r="S13" s="67"/>
      <c r="T13" s="128"/>
      <c r="U13" s="127"/>
      <c r="V13" s="124" t="str">
        <f t="shared" si="0"/>
        <v/>
      </c>
      <c r="W13" s="127"/>
      <c r="X13" s="127"/>
      <c r="Y13" s="127"/>
      <c r="Z13" s="127"/>
      <c r="AA13" s="124" t="str">
        <f t="shared" si="1"/>
        <v/>
      </c>
      <c r="AB13" s="127"/>
      <c r="AC13" s="128" t="str">
        <f t="shared" si="2"/>
        <v/>
      </c>
    </row>
    <row r="14" spans="1:29" ht="14.25" thickTop="1" thickBot="1">
      <c r="A14" s="27"/>
      <c r="B14" s="8">
        <f>SUM(B5:B13)</f>
        <v>2767</v>
      </c>
      <c r="C14" s="8">
        <f>SUM(C5:C13)</f>
        <v>36</v>
      </c>
      <c r="D14" s="42" t="s">
        <v>5</v>
      </c>
      <c r="E14" s="30">
        <f>SUM(E5:E13)</f>
        <v>0</v>
      </c>
      <c r="F14" s="30">
        <f>SUM(F5:F13)</f>
        <v>0</v>
      </c>
      <c r="G14" s="37">
        <f>SUM(G5:G13)</f>
        <v>0</v>
      </c>
      <c r="H14" s="10">
        <f>SUM(H5:H13)</f>
        <v>0</v>
      </c>
      <c r="I14" s="29">
        <f>SUM(I5:I13)</f>
        <v>0</v>
      </c>
      <c r="J14" s="35" t="str">
        <f>IF((A28=27),"",(SUM(J5:J13)/SUM(J5:L13))*100)</f>
        <v/>
      </c>
      <c r="K14" s="22" t="str">
        <f>IF((A28=27),"",(SUM(K5:K13)/SUM(J5:L13))*100)</f>
        <v/>
      </c>
      <c r="L14" s="31" t="str">
        <f>IF((A28=27),"",(SUM(L5:L13)/SUM(J5:L13))*100)</f>
        <v/>
      </c>
      <c r="M14" s="15">
        <f>SUM(M5:M13)</f>
        <v>0</v>
      </c>
      <c r="N14" s="10">
        <f>SUM(N5:N13)</f>
        <v>0</v>
      </c>
      <c r="O14" s="17">
        <f>SUM(O5:O13)</f>
        <v>0</v>
      </c>
      <c r="P14" s="30">
        <f>SUM(P5:P13)</f>
        <v>0</v>
      </c>
      <c r="Q14" s="29">
        <f>SUM(Q5:Q13)</f>
        <v>0</v>
      </c>
      <c r="R14" s="153"/>
      <c r="S14" s="15" t="str">
        <f>IF(Q14=0,"",SUM(S5:S13)/Q14)</f>
        <v/>
      </c>
      <c r="T14" s="129"/>
      <c r="U14" s="130"/>
      <c r="V14" s="129">
        <f>SUM(V5:V13)</f>
        <v>0</v>
      </c>
      <c r="W14" s="130">
        <f>ColorFunction($E$30,$E$5:$E$13)</f>
        <v>0</v>
      </c>
      <c r="X14" s="130">
        <f>ColorFunction($E$31,$E$5:$E$13)</f>
        <v>0</v>
      </c>
      <c r="Y14" s="130">
        <f>ColorFunction($E$32,$E$5:$E$13)</f>
        <v>0</v>
      </c>
      <c r="Z14" s="130">
        <f>ColorFunction($E$33,$E$5:$E$13)</f>
        <v>0</v>
      </c>
      <c r="AA14" s="131">
        <f>SUM(AA5:AA13)/(9-Q14)*100</f>
        <v>0</v>
      </c>
      <c r="AB14" s="130">
        <f>COUNTIF(P5:P13,"&gt;2")</f>
        <v>0</v>
      </c>
      <c r="AC14" s="129" t="str">
        <f>IF((G14=0),"",SUM(AC5:AC13)/G14*100)</f>
        <v/>
      </c>
    </row>
    <row r="15" spans="1:29" ht="13.5" thickTop="1">
      <c r="A15" s="24">
        <v>10</v>
      </c>
      <c r="B15" s="3">
        <v>481</v>
      </c>
      <c r="C15" s="3">
        <v>5</v>
      </c>
      <c r="D15" s="39">
        <v>4</v>
      </c>
      <c r="E15" s="48"/>
      <c r="F15" s="91"/>
      <c r="G15" s="48"/>
      <c r="H15" s="52"/>
      <c r="I15" s="68"/>
      <c r="J15" s="51"/>
      <c r="K15" s="52"/>
      <c r="L15" s="53"/>
      <c r="M15" s="69"/>
      <c r="N15" s="52"/>
      <c r="O15" s="53"/>
      <c r="P15" s="91"/>
      <c r="Q15" s="68"/>
      <c r="R15" s="69"/>
      <c r="S15" s="69"/>
      <c r="T15" s="122"/>
      <c r="U15" s="124"/>
      <c r="V15" s="124" t="str">
        <f t="shared" ref="V15:V23" si="3">IF(Q15=0,"",P15)</f>
        <v/>
      </c>
      <c r="W15" s="124"/>
      <c r="X15" s="124"/>
      <c r="Y15" s="124"/>
      <c r="Z15" s="124"/>
      <c r="AA15" s="124" t="str">
        <f t="shared" ref="AA15:AA23" si="4">IF(AND(Q15="",P15=1),1,"")</f>
        <v/>
      </c>
      <c r="AB15" s="124"/>
      <c r="AC15" s="125" t="str">
        <f t="shared" ref="AC15:AC23" si="5">IF(AND(G15=""),"",SUM(K15))</f>
        <v/>
      </c>
    </row>
    <row r="16" spans="1:29">
      <c r="A16" s="25">
        <v>11</v>
      </c>
      <c r="B16" s="2">
        <v>319</v>
      </c>
      <c r="C16" s="2">
        <v>4</v>
      </c>
      <c r="D16" s="40">
        <v>16</v>
      </c>
      <c r="E16" s="56"/>
      <c r="F16" s="55"/>
      <c r="G16" s="56"/>
      <c r="H16" s="57"/>
      <c r="I16" s="58"/>
      <c r="J16" s="59"/>
      <c r="K16" s="57"/>
      <c r="L16" s="60"/>
      <c r="M16" s="61"/>
      <c r="N16" s="57"/>
      <c r="O16" s="60"/>
      <c r="P16" s="55"/>
      <c r="Q16" s="58"/>
      <c r="R16" s="61"/>
      <c r="S16" s="61"/>
      <c r="T16" s="121"/>
      <c r="U16" s="126"/>
      <c r="V16" s="124" t="str">
        <f t="shared" si="3"/>
        <v/>
      </c>
      <c r="W16" s="126"/>
      <c r="X16" s="126"/>
      <c r="Y16" s="126"/>
      <c r="Z16" s="126"/>
      <c r="AA16" s="124" t="str">
        <f t="shared" si="4"/>
        <v/>
      </c>
      <c r="AB16" s="126"/>
      <c r="AC16" s="121" t="str">
        <f t="shared" si="5"/>
        <v/>
      </c>
    </row>
    <row r="17" spans="1:29">
      <c r="A17" s="25">
        <v>12</v>
      </c>
      <c r="B17" s="2">
        <v>431</v>
      </c>
      <c r="C17" s="2">
        <v>5</v>
      </c>
      <c r="D17" s="40">
        <v>2</v>
      </c>
      <c r="E17" s="48"/>
      <c r="F17" s="55"/>
      <c r="G17" s="56"/>
      <c r="H17" s="57"/>
      <c r="I17" s="58"/>
      <c r="J17" s="59"/>
      <c r="K17" s="57"/>
      <c r="L17" s="60"/>
      <c r="M17" s="61"/>
      <c r="N17" s="57"/>
      <c r="O17" s="60"/>
      <c r="P17" s="55"/>
      <c r="Q17" s="58"/>
      <c r="R17" s="61"/>
      <c r="S17" s="61"/>
      <c r="T17" s="121"/>
      <c r="U17" s="126"/>
      <c r="V17" s="124" t="str">
        <f t="shared" si="3"/>
        <v/>
      </c>
      <c r="W17" s="126"/>
      <c r="X17" s="126"/>
      <c r="Y17" s="126"/>
      <c r="Z17" s="126"/>
      <c r="AA17" s="124" t="str">
        <f t="shared" si="4"/>
        <v/>
      </c>
      <c r="AB17" s="126"/>
      <c r="AC17" s="121" t="str">
        <f t="shared" si="5"/>
        <v/>
      </c>
    </row>
    <row r="18" spans="1:29">
      <c r="A18" s="25">
        <v>13</v>
      </c>
      <c r="B18" s="2">
        <v>122</v>
      </c>
      <c r="C18" s="2">
        <v>3</v>
      </c>
      <c r="D18" s="40">
        <v>18</v>
      </c>
      <c r="E18" s="56"/>
      <c r="F18" s="55"/>
      <c r="G18" s="56"/>
      <c r="H18" s="57"/>
      <c r="I18" s="58"/>
      <c r="J18" s="59"/>
      <c r="K18" s="57"/>
      <c r="L18" s="60"/>
      <c r="M18" s="61"/>
      <c r="N18" s="57"/>
      <c r="O18" s="60"/>
      <c r="P18" s="55"/>
      <c r="Q18" s="58"/>
      <c r="R18" s="61"/>
      <c r="S18" s="61"/>
      <c r="T18" s="121"/>
      <c r="U18" s="126"/>
      <c r="V18" s="124" t="str">
        <f t="shared" si="3"/>
        <v/>
      </c>
      <c r="W18" s="126"/>
      <c r="X18" s="126"/>
      <c r="Y18" s="126"/>
      <c r="Z18" s="126"/>
      <c r="AA18" s="124" t="str">
        <f t="shared" si="4"/>
        <v/>
      </c>
      <c r="AB18" s="126"/>
      <c r="AC18" s="121" t="str">
        <f t="shared" si="5"/>
        <v/>
      </c>
    </row>
    <row r="19" spans="1:29">
      <c r="A19" s="25">
        <v>14</v>
      </c>
      <c r="B19" s="2">
        <v>379</v>
      </c>
      <c r="C19" s="2">
        <v>4</v>
      </c>
      <c r="D19" s="40">
        <v>6</v>
      </c>
      <c r="E19" s="56"/>
      <c r="F19" s="55"/>
      <c r="G19" s="56"/>
      <c r="H19" s="57"/>
      <c r="I19" s="58"/>
      <c r="J19" s="59"/>
      <c r="K19" s="57"/>
      <c r="L19" s="60"/>
      <c r="M19" s="61"/>
      <c r="N19" s="57"/>
      <c r="O19" s="60"/>
      <c r="P19" s="55"/>
      <c r="Q19" s="58"/>
      <c r="R19" s="61"/>
      <c r="S19" s="61"/>
      <c r="T19" s="121"/>
      <c r="U19" s="126"/>
      <c r="V19" s="124" t="str">
        <f t="shared" si="3"/>
        <v/>
      </c>
      <c r="W19" s="126"/>
      <c r="X19" s="126"/>
      <c r="Y19" s="126"/>
      <c r="Z19" s="126"/>
      <c r="AA19" s="124" t="str">
        <f t="shared" si="4"/>
        <v/>
      </c>
      <c r="AB19" s="126"/>
      <c r="AC19" s="121" t="str">
        <f t="shared" si="5"/>
        <v/>
      </c>
    </row>
    <row r="20" spans="1:29">
      <c r="A20" s="25">
        <v>15</v>
      </c>
      <c r="B20" s="2">
        <v>316</v>
      </c>
      <c r="C20" s="2">
        <v>4</v>
      </c>
      <c r="D20" s="40">
        <v>8</v>
      </c>
      <c r="E20" s="56"/>
      <c r="F20" s="55"/>
      <c r="G20" s="56"/>
      <c r="H20" s="57"/>
      <c r="I20" s="58"/>
      <c r="J20" s="59"/>
      <c r="K20" s="57"/>
      <c r="L20" s="60"/>
      <c r="M20" s="61"/>
      <c r="N20" s="57"/>
      <c r="O20" s="60"/>
      <c r="P20" s="55"/>
      <c r="Q20" s="58"/>
      <c r="R20" s="61"/>
      <c r="S20" s="61"/>
      <c r="T20" s="121"/>
      <c r="U20" s="126"/>
      <c r="V20" s="124" t="str">
        <f t="shared" si="3"/>
        <v/>
      </c>
      <c r="W20" s="126"/>
      <c r="X20" s="126"/>
      <c r="Y20" s="126"/>
      <c r="Z20" s="126"/>
      <c r="AA20" s="124" t="str">
        <f t="shared" si="4"/>
        <v/>
      </c>
      <c r="AB20" s="126"/>
      <c r="AC20" s="121" t="str">
        <f t="shared" si="5"/>
        <v/>
      </c>
    </row>
    <row r="21" spans="1:29">
      <c r="A21" s="25">
        <v>16</v>
      </c>
      <c r="B21" s="2">
        <v>322</v>
      </c>
      <c r="C21" s="2">
        <v>4</v>
      </c>
      <c r="D21" s="40">
        <v>14</v>
      </c>
      <c r="E21" s="56"/>
      <c r="F21" s="55"/>
      <c r="G21" s="56"/>
      <c r="H21" s="57"/>
      <c r="I21" s="58"/>
      <c r="J21" s="59"/>
      <c r="K21" s="57"/>
      <c r="L21" s="60"/>
      <c r="M21" s="61"/>
      <c r="N21" s="57"/>
      <c r="O21" s="60"/>
      <c r="P21" s="55"/>
      <c r="Q21" s="58"/>
      <c r="R21" s="61"/>
      <c r="S21" s="61"/>
      <c r="T21" s="121"/>
      <c r="U21" s="126"/>
      <c r="V21" s="124" t="str">
        <f t="shared" si="3"/>
        <v/>
      </c>
      <c r="W21" s="126"/>
      <c r="X21" s="126"/>
      <c r="Y21" s="126"/>
      <c r="Z21" s="126"/>
      <c r="AA21" s="124" t="str">
        <f t="shared" si="4"/>
        <v/>
      </c>
      <c r="AB21" s="126"/>
      <c r="AC21" s="121" t="str">
        <f t="shared" si="5"/>
        <v/>
      </c>
    </row>
    <row r="22" spans="1:29">
      <c r="A22" s="25">
        <v>17</v>
      </c>
      <c r="B22" s="2">
        <v>345</v>
      </c>
      <c r="C22" s="2">
        <v>4</v>
      </c>
      <c r="D22" s="40">
        <v>10</v>
      </c>
      <c r="E22" s="56"/>
      <c r="F22" s="55"/>
      <c r="G22" s="56"/>
      <c r="H22" s="57"/>
      <c r="I22" s="58"/>
      <c r="J22" s="59"/>
      <c r="K22" s="57"/>
      <c r="L22" s="60"/>
      <c r="M22" s="61"/>
      <c r="N22" s="57"/>
      <c r="O22" s="60"/>
      <c r="P22" s="55"/>
      <c r="Q22" s="58"/>
      <c r="R22" s="61"/>
      <c r="S22" s="61"/>
      <c r="T22" s="121"/>
      <c r="U22" s="126"/>
      <c r="V22" s="124" t="str">
        <f t="shared" si="3"/>
        <v/>
      </c>
      <c r="W22" s="126"/>
      <c r="X22" s="126"/>
      <c r="Y22" s="126"/>
      <c r="Z22" s="126"/>
      <c r="AA22" s="124" t="str">
        <f t="shared" si="4"/>
        <v/>
      </c>
      <c r="AB22" s="126"/>
      <c r="AC22" s="121" t="str">
        <f t="shared" si="5"/>
        <v/>
      </c>
    </row>
    <row r="23" spans="1:29" ht="13.5" thickBot="1">
      <c r="A23" s="28">
        <v>18</v>
      </c>
      <c r="B23" s="5">
        <v>281</v>
      </c>
      <c r="C23" s="5">
        <v>4</v>
      </c>
      <c r="D23" s="43">
        <v>12</v>
      </c>
      <c r="E23" s="56"/>
      <c r="F23" s="70"/>
      <c r="G23" s="71"/>
      <c r="H23" s="72"/>
      <c r="I23" s="73"/>
      <c r="J23" s="74"/>
      <c r="K23" s="72"/>
      <c r="L23" s="75"/>
      <c r="M23" s="76"/>
      <c r="N23" s="72"/>
      <c r="O23" s="75"/>
      <c r="P23" s="70"/>
      <c r="Q23" s="73"/>
      <c r="R23" s="76"/>
      <c r="S23" s="76"/>
      <c r="T23" s="133"/>
      <c r="U23" s="132"/>
      <c r="V23" s="124" t="str">
        <f t="shared" si="3"/>
        <v/>
      </c>
      <c r="W23" s="132"/>
      <c r="X23" s="132"/>
      <c r="Y23" s="132"/>
      <c r="Z23" s="132"/>
      <c r="AA23" s="124" t="str">
        <f t="shared" si="4"/>
        <v/>
      </c>
      <c r="AB23" s="132"/>
      <c r="AC23" s="128" t="str">
        <f t="shared" si="5"/>
        <v/>
      </c>
    </row>
    <row r="24" spans="1:29" ht="14.25" thickTop="1" thickBot="1">
      <c r="A24" s="7"/>
      <c r="B24" s="8">
        <f>SUM(B15:B23)</f>
        <v>2996</v>
      </c>
      <c r="C24" s="8">
        <f>SUM(C15:C23)</f>
        <v>37</v>
      </c>
      <c r="D24" s="42" t="s">
        <v>6</v>
      </c>
      <c r="E24" s="30">
        <f>SUM(E15:E23)</f>
        <v>0</v>
      </c>
      <c r="F24" s="30">
        <f>SUM(F15:F23)</f>
        <v>0</v>
      </c>
      <c r="G24" s="37">
        <f>SUM(G15:G23)</f>
        <v>0</v>
      </c>
      <c r="H24" s="10">
        <f>SUM(H15:H23)</f>
        <v>0</v>
      </c>
      <c r="I24" s="29">
        <f>SUM(I15:I23)</f>
        <v>0</v>
      </c>
      <c r="J24" s="35" t="str">
        <f>IF((A29=27),"",(SUM(J15:J23)/SUM(J15:L23))*100)</f>
        <v/>
      </c>
      <c r="K24" s="35" t="str">
        <f>IF((A29=27),"",(SUM(K15:K23)/SUM(J15:L23))*100)</f>
        <v/>
      </c>
      <c r="L24" s="35" t="str">
        <f>IF((A29=27),"",(SUM(L15:L23)/SUM(J15:L23))*100)</f>
        <v/>
      </c>
      <c r="M24" s="15">
        <f>SUM(M15:M23)</f>
        <v>0</v>
      </c>
      <c r="N24" s="10">
        <f>SUM(N15:N23)</f>
        <v>0</v>
      </c>
      <c r="O24" s="17">
        <f>SUM(O15:O23)</f>
        <v>0</v>
      </c>
      <c r="P24" s="30">
        <f>SUM(P15:P23)</f>
        <v>0</v>
      </c>
      <c r="Q24" s="29">
        <f>SUM(Q15:Q23)</f>
        <v>0</v>
      </c>
      <c r="R24" s="153"/>
      <c r="S24" s="15" t="str">
        <f>IF(Q24=0,"",SUM(S15:S23)/Q24)</f>
        <v/>
      </c>
      <c r="T24" s="129"/>
      <c r="U24" s="130"/>
      <c r="V24" s="129">
        <f>SUM(V15:V23)</f>
        <v>0</v>
      </c>
      <c r="W24" s="130">
        <f>ColorFunction($E$30,$E$15:$E$23)</f>
        <v>0</v>
      </c>
      <c r="X24" s="130">
        <f>ColorFunction($E$31,$E$15:$E$23)</f>
        <v>0</v>
      </c>
      <c r="Y24" s="130">
        <f>ColorFunction($E$32,$E$15:$E$23)</f>
        <v>0</v>
      </c>
      <c r="Z24" s="130">
        <f>ColorFunction($E$33,$E$15:$E$23)</f>
        <v>0</v>
      </c>
      <c r="AA24" s="131">
        <f>SUM(AA15:AA23)/(9-Q14)*100</f>
        <v>0</v>
      </c>
      <c r="AB24" s="130">
        <f>COUNTIF(P15:P23,"&gt;2")</f>
        <v>0</v>
      </c>
      <c r="AC24" s="131" t="str">
        <f>IF((G24=0),"",SUM(AC15:AC23)/G24*100)</f>
        <v/>
      </c>
    </row>
    <row r="25" spans="1:29" ht="14.25" thickTop="1" thickBot="1">
      <c r="A25" s="6"/>
      <c r="B25" s="9">
        <f>SUM(B24,B14)</f>
        <v>5763</v>
      </c>
      <c r="C25" s="9">
        <f>SUM(C24,C14)</f>
        <v>73</v>
      </c>
      <c r="D25" s="44" t="s">
        <v>7</v>
      </c>
      <c r="E25" s="81" t="str">
        <f>IF(E14=0,"0",(E24+E14))</f>
        <v>0</v>
      </c>
      <c r="F25" s="30">
        <f>SUM(F14,F24)</f>
        <v>0</v>
      </c>
      <c r="G25" s="18">
        <f>SUM(G24,G14)</f>
        <v>0</v>
      </c>
      <c r="H25" s="11">
        <f>SUM(H24,H14)</f>
        <v>0</v>
      </c>
      <c r="I25" s="20">
        <f>SUM(I24,I14)</f>
        <v>0</v>
      </c>
      <c r="J25" s="36" t="str">
        <f>IF((A28=27),"",(SUM(J14,J24)/2))</f>
        <v/>
      </c>
      <c r="K25" s="23" t="str">
        <f>IF((A28=27),"",(SUM(K14,K24)/2))</f>
        <v/>
      </c>
      <c r="L25" s="32" t="str">
        <f>IF((A28=27),"",(SUM(L14,L24)/2))</f>
        <v/>
      </c>
      <c r="M25" s="33">
        <f>SUM(M24,M14)</f>
        <v>0</v>
      </c>
      <c r="N25" s="11">
        <f>SUM(N24,N14)</f>
        <v>0</v>
      </c>
      <c r="O25" s="21">
        <f>SUM(O24,O14)</f>
        <v>0</v>
      </c>
      <c r="P25" s="92" t="str">
        <f>IF(P14+P24=0,"",SUM(P24,P14))</f>
        <v/>
      </c>
      <c r="Q25" s="20" t="str">
        <f>IF(Q14+Q24=0,"",SUM(Q24,Q14))</f>
        <v/>
      </c>
      <c r="R25" s="154"/>
      <c r="S25" s="33" t="str">
        <f>IF(Q25="","",SUM(S24,S14)/2)</f>
        <v/>
      </c>
      <c r="T25" s="80" t="str">
        <f>IF(N25=0,"",(O25)/N25*100)</f>
        <v/>
      </c>
      <c r="U25" s="82" t="str">
        <f>IF(Q25="","",(Q25)/18*100)</f>
        <v/>
      </c>
      <c r="V25" s="93" t="str">
        <f>IF(Q25="","",(V14+V24)/Q25)</f>
        <v/>
      </c>
      <c r="W25" s="82">
        <f>SUM(W14,W24)</f>
        <v>0</v>
      </c>
      <c r="X25" s="82" t="str">
        <f>IF(X14+X24=0,"",SUM(X14,X24))</f>
        <v/>
      </c>
      <c r="Y25" s="82">
        <f>SUM(Y14,Y24)</f>
        <v>0</v>
      </c>
      <c r="Z25" s="82">
        <f>SUM(Z14,Z24)</f>
        <v>0</v>
      </c>
      <c r="AA25" s="101" t="str">
        <f>IF(Q25="","",SUM(AA5:AA13,AA15:AA23)/SUM(18-Q25)*100)</f>
        <v/>
      </c>
      <c r="AB25" s="82">
        <f>SUM(AB14,AB24)</f>
        <v>0</v>
      </c>
      <c r="AC25" s="102">
        <f>SUM(AC24,AC14)/2</f>
        <v>0</v>
      </c>
    </row>
    <row r="26" spans="1:29" ht="13.5" thickTop="1"/>
    <row r="27" spans="1:29">
      <c r="E27" s="85" t="s">
        <v>56</v>
      </c>
    </row>
    <row r="28" spans="1:29" ht="15.75" thickBot="1">
      <c r="A28" s="103">
        <f>COUNTBLANK(I5:K13)</f>
        <v>27</v>
      </c>
      <c r="W28" s="155" t="s">
        <v>115</v>
      </c>
    </row>
    <row r="29" spans="1:29" ht="14.25" thickTop="1" thickBot="1">
      <c r="A29" s="103">
        <f>COUNTBLANK(I15:K23)</f>
        <v>27</v>
      </c>
      <c r="E29" t="s">
        <v>54</v>
      </c>
      <c r="S29" s="37" t="s">
        <v>94</v>
      </c>
      <c r="T29" s="14"/>
      <c r="W29" s="156" t="s">
        <v>116</v>
      </c>
      <c r="X29" s="160" t="s">
        <v>123</v>
      </c>
      <c r="Y29" s="156" t="s">
        <v>109</v>
      </c>
    </row>
    <row r="30" spans="1:29" ht="14.25" thickTop="1" thickBot="1">
      <c r="A30" s="103">
        <f>SUM(L5:L23)</f>
        <v>0</v>
      </c>
      <c r="E30" s="123" t="s">
        <v>79</v>
      </c>
      <c r="S30" s="30" t="s">
        <v>95</v>
      </c>
      <c r="T30" s="30">
        <f>SUMIF(C:C,"3",E:E)/COUNTIF(C:C,3)</f>
        <v>0</v>
      </c>
      <c r="W30" s="156" t="s">
        <v>117</v>
      </c>
      <c r="X30" s="118">
        <f>COUNTIFS(R5:R23,"&gt;=45",R5:R23,"&lt;=70")</f>
        <v>0</v>
      </c>
      <c r="Y30" s="157" t="str">
        <f>IF(X30=0,"",AVERAGEIFS(S5:S23,R5:R23,"&gt;=45",R5:R23,"&lt;=70"))</f>
        <v/>
      </c>
    </row>
    <row r="31" spans="1:29" ht="14.25" thickTop="1" thickBot="1">
      <c r="E31" s="88" t="s">
        <v>51</v>
      </c>
      <c r="S31" s="30" t="s">
        <v>96</v>
      </c>
      <c r="T31" s="30">
        <f>SUMIF(C:C,"4",E:E)/COUNTIF(C:C,4)</f>
        <v>0</v>
      </c>
      <c r="W31" s="158" t="s">
        <v>118</v>
      </c>
      <c r="X31" s="118">
        <f>COUNTIFS(R5:R23,"&gt;=71",R5:R23,"&lt;=90")</f>
        <v>0</v>
      </c>
      <c r="Y31" s="157" t="str">
        <f>IF(X31=0,"",AVERAGEIFS(S5:S23,R5:R23,"&gt;=71",R5:R23,"&lt;=90"))</f>
        <v/>
      </c>
    </row>
    <row r="32" spans="1:29" ht="14.25" thickTop="1" thickBot="1">
      <c r="E32" s="119" t="s">
        <v>52</v>
      </c>
      <c r="S32" s="30" t="s">
        <v>97</v>
      </c>
      <c r="T32" s="30">
        <f>SUMIF(C:C,"5",E:E)/COUNTIF(C:C,5)</f>
        <v>0</v>
      </c>
      <c r="W32" s="158" t="s">
        <v>119</v>
      </c>
      <c r="X32" s="118">
        <f>COUNTIFS(R5:R23,"&gt;=91",R5:R23,"&lt;=115")</f>
        <v>0</v>
      </c>
      <c r="Y32" s="159" t="str">
        <f>IF(X32=0,"",AVERAGEIFS(S5:S23,R5:R23,"&gt;=91",R5:R23,"&lt;=115"))</f>
        <v/>
      </c>
    </row>
    <row r="33" spans="5:26" ht="14.25" thickTop="1" thickBot="1">
      <c r="E33" s="89" t="s">
        <v>55</v>
      </c>
      <c r="F33" s="89"/>
      <c r="G33" s="89"/>
      <c r="W33" s="158" t="s">
        <v>120</v>
      </c>
      <c r="X33" s="118">
        <f>COUNTIFS(R5:R23,"&gt;=116",R5:R23,"&lt;=140")</f>
        <v>0</v>
      </c>
      <c r="Y33" s="157" t="str">
        <f>IF(X33=0,"",AVERAGEIFS(S5:S23,R5:R23,"&gt;=116",R5:R23,"&lt;=140"))</f>
        <v/>
      </c>
    </row>
    <row r="34" spans="5:26" ht="14.25" thickTop="1" thickBot="1">
      <c r="S34" s="30" t="s">
        <v>102</v>
      </c>
      <c r="T34" s="136" t="str">
        <f>IF(E25="0","",SUM(E5:E8)-SUM(C5:C8))</f>
        <v/>
      </c>
      <c r="W34" s="158" t="s">
        <v>121</v>
      </c>
      <c r="X34" s="118">
        <f>COUNTIFS(R5:R23,"&gt;=141",R5:R23,"&lt;=161")</f>
        <v>0</v>
      </c>
      <c r="Y34" s="157" t="str">
        <f>IF(X34=0,"",AVERAGEIFS(S5:S23,R5:R23,"&gt;=141",R5:R23,"&lt;=160"))</f>
        <v/>
      </c>
    </row>
    <row r="35" spans="5:26" ht="14.25" thickTop="1" thickBot="1">
      <c r="S35" s="30" t="s">
        <v>103</v>
      </c>
      <c r="T35" s="136" t="str">
        <f>IF(E25="0","",SUM(E20:E23)-SUM(C20:C23))</f>
        <v/>
      </c>
      <c r="W35" s="158" t="s">
        <v>122</v>
      </c>
      <c r="X35" s="118">
        <f>COUNTIFS(R5:R23,"&gt;=161",R5:R23,"&lt;=180")</f>
        <v>0</v>
      </c>
      <c r="Y35" s="157" t="str">
        <f>IF(X35=0,"",AVERAGEIFS(S5:S23,R5:R23,"&gt;=161",R5:R23,"&lt;=180"))</f>
        <v/>
      </c>
    </row>
    <row r="36" spans="5:26" ht="13.5" thickTop="1"/>
    <row r="37" spans="5:26" ht="13.5" thickBot="1">
      <c r="W37" s="98" t="s">
        <v>124</v>
      </c>
    </row>
    <row r="38" spans="5:26" ht="14.25" thickTop="1" thickBot="1">
      <c r="W38" s="156" t="s">
        <v>116</v>
      </c>
      <c r="X38" s="160" t="s">
        <v>123</v>
      </c>
      <c r="Y38" s="165" t="s">
        <v>138</v>
      </c>
      <c r="Z38" s="166" t="s">
        <v>135</v>
      </c>
    </row>
    <row r="39" spans="5:26" ht="14.25" thickTop="1" thickBot="1">
      <c r="W39" s="158" t="s">
        <v>139</v>
      </c>
      <c r="X39" s="118">
        <f>COUNTIFS(S5:S23,"&gt;=0,1",S5:S23,"&lt;=0,9")</f>
        <v>0</v>
      </c>
      <c r="Y39" s="86" t="str">
        <f>IF(X39=0,"",COUNTIFS(P5:P23,"=1",S5:S23,"&lt;1"))</f>
        <v/>
      </c>
      <c r="Z39" s="86" t="str">
        <f t="shared" ref="Z39" si="6">IF(X39=0,"",Y39/X39*100)</f>
        <v/>
      </c>
    </row>
    <row r="40" spans="5:26" ht="14.25" thickTop="1" thickBot="1">
      <c r="W40" s="156" t="s">
        <v>125</v>
      </c>
      <c r="X40" s="118">
        <f>COUNTIFS(S5:S23,"&gt;=1",S5:S23,"&lt;=1,5")</f>
        <v>0</v>
      </c>
      <c r="Y40" s="86" t="str">
        <f>IF(X40=0,"",COUNTIFS(P5:P23,"=1",S5:S23,"&gt;=1",S5:S23,"&lt;=1,5"))</f>
        <v/>
      </c>
      <c r="Z40" s="86" t="str">
        <f>IF(X40=0,"",Y40/X40*100)</f>
        <v/>
      </c>
    </row>
    <row r="41" spans="5:26" ht="14.25" thickTop="1" thickBot="1">
      <c r="W41" s="156" t="s">
        <v>126</v>
      </c>
      <c r="X41" s="118">
        <f>COUNTIFS(S5:S23,"&gt;=1,6",S5:S23,"&lt;=3")</f>
        <v>0</v>
      </c>
      <c r="Y41" s="86" t="str">
        <f>IF(X41=0,"",COUNTIFS(P5:P23,"=1",S5:S23,"&gt;=1,6",S5:S23,"&lt;=3"))</f>
        <v/>
      </c>
      <c r="Z41" s="86" t="str">
        <f t="shared" ref="Z41:Z44" si="7">IF(X41=0,"",Y41/X41*100)</f>
        <v/>
      </c>
    </row>
    <row r="42" spans="5:26" ht="14.25" thickTop="1" thickBot="1">
      <c r="W42" s="156" t="s">
        <v>127</v>
      </c>
      <c r="X42" s="118">
        <f>COUNTIFS(S5:S23,"&gt;=3,1",S5:S23,"&lt;=4,5")</f>
        <v>0</v>
      </c>
      <c r="Y42" s="86" t="str">
        <f>IF(X42=0,"",COUNTIFS(P5:P23,"=1",S5:S23,"&gt;=3,1",S5:S23,"&lt;=4,5"))</f>
        <v/>
      </c>
      <c r="Z42" s="86" t="str">
        <f t="shared" si="7"/>
        <v/>
      </c>
    </row>
    <row r="43" spans="5:26" ht="14.25" thickTop="1" thickBot="1">
      <c r="W43" s="156" t="s">
        <v>128</v>
      </c>
      <c r="X43" s="118">
        <f>COUNTIFS(S5:S23,"&gt;=4,6",S5:S23,"&lt;=6")</f>
        <v>0</v>
      </c>
      <c r="Y43" s="86" t="str">
        <f>IF(X43=0,"",COUNTIFS(P5:P23,"=1",S5:S23,"&gt;=4,6",S5:S23,"&lt;=6"))</f>
        <v/>
      </c>
      <c r="Z43" s="86" t="str">
        <f t="shared" si="7"/>
        <v/>
      </c>
    </row>
    <row r="44" spans="5:26" ht="14.25" thickTop="1" thickBot="1">
      <c r="W44" s="158" t="s">
        <v>136</v>
      </c>
      <c r="X44" s="118">
        <f>COUNTIFS(S5:S23,"&gt;6")</f>
        <v>0</v>
      </c>
      <c r="Y44" s="86" t="str">
        <f>IF(X44=0,"",COUNTIFS(P5:P23,"=1",S5:S23,"&gt;6"))</f>
        <v/>
      </c>
      <c r="Z44" s="86" t="str">
        <f t="shared" si="7"/>
        <v/>
      </c>
    </row>
    <row r="45" spans="5:26" ht="13.5" thickTop="1"/>
  </sheetData>
  <phoneticPr fontId="0" type="noConversion"/>
  <pageMargins left="0.75" right="0.75" top="1" bottom="1" header="0.5" footer="0.5"/>
  <headerFooter alignWithMargins="0"/>
</worksheet>
</file>

<file path=xl/worksheets/sheet25.xml><?xml version="1.0" encoding="utf-8"?>
<worksheet xmlns="http://schemas.openxmlformats.org/spreadsheetml/2006/main" xmlns:r="http://schemas.openxmlformats.org/officeDocument/2006/relationships">
  <sheetPr codeName="Sheet24"/>
  <dimension ref="A1:AC45"/>
  <sheetViews>
    <sheetView workbookViewId="0">
      <selection activeCell="AA25" sqref="AA25"/>
    </sheetView>
  </sheetViews>
  <sheetFormatPr defaultRowHeight="12.75"/>
  <cols>
    <col min="1" max="1" width="4.42578125" customWidth="1"/>
    <col min="2" max="2" width="6" customWidth="1"/>
    <col min="3" max="3" width="4.140625" bestFit="1" customWidth="1"/>
    <col min="4" max="4" width="7.140625" bestFit="1" customWidth="1"/>
    <col min="5" max="6" width="6.7109375" customWidth="1"/>
    <col min="7" max="7" width="6.42578125" bestFit="1" customWidth="1"/>
    <col min="8" max="8" width="8.5703125" customWidth="1"/>
    <col min="9" max="9" width="6.7109375" customWidth="1"/>
    <col min="14" max="14" width="7.42578125" customWidth="1"/>
    <col min="15" max="15" width="8.28515625" customWidth="1"/>
    <col min="16" max="16" width="5.42578125" bestFit="1" customWidth="1"/>
    <col min="17" max="18" width="5.42578125" customWidth="1"/>
    <col min="19" max="19" width="16.140625" bestFit="1" customWidth="1"/>
    <col min="28" max="28" width="19.7109375" bestFit="1" customWidth="1"/>
  </cols>
  <sheetData>
    <row r="1" spans="1:29" ht="18">
      <c r="A1" s="46" t="s">
        <v>2</v>
      </c>
      <c r="B1" s="45"/>
      <c r="C1" s="45"/>
      <c r="D1" s="45"/>
      <c r="E1" s="45"/>
      <c r="F1" s="45"/>
      <c r="J1" s="47" t="str">
        <f>IF(E25="0","0","1")</f>
        <v>0</v>
      </c>
      <c r="L1" s="45" t="s">
        <v>46</v>
      </c>
      <c r="M1" s="100"/>
      <c r="O1" s="85" t="s">
        <v>75</v>
      </c>
      <c r="Q1" s="117"/>
      <c r="R1" s="152"/>
      <c r="T1" s="85" t="s">
        <v>76</v>
      </c>
      <c r="V1" s="117"/>
    </row>
    <row r="2" spans="1:29" ht="13.5" thickBot="1"/>
    <row r="3" spans="1:29" ht="14.25" thickTop="1" thickBot="1">
      <c r="A3" s="12"/>
      <c r="B3" s="13"/>
      <c r="C3" s="13"/>
      <c r="D3" s="13"/>
      <c r="E3" s="13"/>
      <c r="F3" s="116"/>
      <c r="G3" s="12"/>
      <c r="H3" s="16" t="s">
        <v>22</v>
      </c>
      <c r="I3" s="13"/>
      <c r="J3" s="12"/>
      <c r="K3" s="146" t="s">
        <v>17</v>
      </c>
      <c r="L3" s="13"/>
      <c r="M3" s="12"/>
      <c r="N3" s="16" t="s">
        <v>12</v>
      </c>
      <c r="O3" s="29"/>
      <c r="P3" s="14"/>
      <c r="Q3" s="14"/>
      <c r="R3" s="151" t="s">
        <v>112</v>
      </c>
      <c r="S3" s="29"/>
      <c r="T3" s="13"/>
      <c r="U3" s="14"/>
      <c r="V3" s="86"/>
      <c r="W3" s="86"/>
      <c r="X3" s="86"/>
      <c r="Y3" s="86"/>
      <c r="Z3" s="86"/>
      <c r="AA3" s="86"/>
      <c r="AB3" s="86"/>
      <c r="AC3" s="86"/>
    </row>
    <row r="4" spans="1:29" ht="14.25" thickTop="1" thickBot="1">
      <c r="A4" s="15" t="s">
        <v>0</v>
      </c>
      <c r="B4" s="10" t="s">
        <v>1</v>
      </c>
      <c r="C4" s="10" t="s">
        <v>3</v>
      </c>
      <c r="D4" s="17" t="s">
        <v>4</v>
      </c>
      <c r="E4" s="30" t="s">
        <v>8</v>
      </c>
      <c r="F4" s="30" t="s">
        <v>74</v>
      </c>
      <c r="G4" s="37" t="s">
        <v>19</v>
      </c>
      <c r="H4" s="17" t="s">
        <v>20</v>
      </c>
      <c r="I4" s="38" t="s">
        <v>21</v>
      </c>
      <c r="J4" s="18" t="s">
        <v>14</v>
      </c>
      <c r="K4" s="19" t="s">
        <v>15</v>
      </c>
      <c r="L4" s="19" t="s">
        <v>16</v>
      </c>
      <c r="M4" s="18" t="s">
        <v>9</v>
      </c>
      <c r="N4" s="19" t="s">
        <v>10</v>
      </c>
      <c r="O4" s="20" t="s">
        <v>11</v>
      </c>
      <c r="P4" s="29" t="s">
        <v>13</v>
      </c>
      <c r="Q4" s="29" t="s">
        <v>23</v>
      </c>
      <c r="R4" s="29" t="s">
        <v>113</v>
      </c>
      <c r="S4" s="87" t="s">
        <v>114</v>
      </c>
      <c r="T4" s="30" t="s">
        <v>18</v>
      </c>
      <c r="U4" s="29" t="s">
        <v>24</v>
      </c>
      <c r="V4" s="87" t="s">
        <v>49</v>
      </c>
      <c r="W4" s="87" t="s">
        <v>79</v>
      </c>
      <c r="X4" s="87" t="s">
        <v>51</v>
      </c>
      <c r="Y4" s="87" t="s">
        <v>52</v>
      </c>
      <c r="Z4" s="87" t="s">
        <v>53</v>
      </c>
      <c r="AA4" s="87" t="s">
        <v>48</v>
      </c>
      <c r="AB4" s="87" t="s">
        <v>81</v>
      </c>
      <c r="AC4" s="87" t="s">
        <v>57</v>
      </c>
    </row>
    <row r="5" spans="1:29" ht="13.5" thickTop="1">
      <c r="A5" s="24">
        <v>1</v>
      </c>
      <c r="B5" s="3">
        <v>307</v>
      </c>
      <c r="C5" s="3">
        <v>4</v>
      </c>
      <c r="D5" s="39">
        <v>11</v>
      </c>
      <c r="E5" s="48"/>
      <c r="F5" s="90"/>
      <c r="G5" s="48"/>
      <c r="H5" s="49"/>
      <c r="I5" s="50"/>
      <c r="J5" s="51"/>
      <c r="K5" s="52"/>
      <c r="L5" s="53"/>
      <c r="M5" s="54"/>
      <c r="N5" s="52"/>
      <c r="O5" s="53"/>
      <c r="P5" s="90"/>
      <c r="Q5" s="68"/>
      <c r="R5" s="54"/>
      <c r="S5" s="54"/>
      <c r="T5" s="125"/>
      <c r="U5" s="124"/>
      <c r="V5" s="124" t="str">
        <f t="shared" ref="V5:V13" si="0">IF(Q5=0,"",P5)</f>
        <v/>
      </c>
      <c r="W5" s="124"/>
      <c r="X5" s="124"/>
      <c r="Y5" s="124"/>
      <c r="Z5" s="124"/>
      <c r="AA5" s="124" t="str">
        <f t="shared" ref="AA5:AA13" si="1">IF(AND(Q5="",P5=1),1,"")</f>
        <v/>
      </c>
      <c r="AB5" s="124"/>
      <c r="AC5" s="125" t="str">
        <f t="shared" ref="AC5:AC13" si="2">IF(AND(G5=""),"",SUM(K5))</f>
        <v/>
      </c>
    </row>
    <row r="6" spans="1:29">
      <c r="A6" s="25">
        <v>2</v>
      </c>
      <c r="B6" s="2">
        <v>323</v>
      </c>
      <c r="C6" s="2">
        <v>4</v>
      </c>
      <c r="D6" s="40">
        <v>5</v>
      </c>
      <c r="E6" s="56"/>
      <c r="F6" s="55"/>
      <c r="G6" s="56"/>
      <c r="H6" s="57"/>
      <c r="I6" s="58"/>
      <c r="J6" s="59"/>
      <c r="K6" s="57"/>
      <c r="L6" s="60"/>
      <c r="M6" s="61"/>
      <c r="N6" s="57"/>
      <c r="O6" s="60"/>
      <c r="P6" s="55"/>
      <c r="Q6" s="58"/>
      <c r="R6" s="61"/>
      <c r="S6" s="61"/>
      <c r="T6" s="121"/>
      <c r="U6" s="126"/>
      <c r="V6" s="124" t="str">
        <f t="shared" si="0"/>
        <v/>
      </c>
      <c r="W6" s="126"/>
      <c r="X6" s="126"/>
      <c r="Y6" s="126"/>
      <c r="Z6" s="126"/>
      <c r="AA6" s="124" t="str">
        <f t="shared" si="1"/>
        <v/>
      </c>
      <c r="AB6" s="126"/>
      <c r="AC6" s="121" t="str">
        <f t="shared" si="2"/>
        <v/>
      </c>
    </row>
    <row r="7" spans="1:29">
      <c r="A7" s="25">
        <v>3</v>
      </c>
      <c r="B7" s="2">
        <v>138</v>
      </c>
      <c r="C7" s="2">
        <v>3</v>
      </c>
      <c r="D7" s="40">
        <v>15</v>
      </c>
      <c r="E7" s="56"/>
      <c r="F7" s="55"/>
      <c r="G7" s="56"/>
      <c r="H7" s="57"/>
      <c r="I7" s="58"/>
      <c r="J7" s="59"/>
      <c r="K7" s="57"/>
      <c r="L7" s="60"/>
      <c r="M7" s="61"/>
      <c r="N7" s="57"/>
      <c r="O7" s="60"/>
      <c r="P7" s="55"/>
      <c r="Q7" s="58"/>
      <c r="R7" s="61"/>
      <c r="S7" s="61"/>
      <c r="T7" s="121"/>
      <c r="U7" s="126"/>
      <c r="V7" s="124" t="str">
        <f t="shared" si="0"/>
        <v/>
      </c>
      <c r="W7" s="126"/>
      <c r="X7" s="126"/>
      <c r="Y7" s="126"/>
      <c r="Z7" s="126"/>
      <c r="AA7" s="124" t="str">
        <f t="shared" si="1"/>
        <v/>
      </c>
      <c r="AB7" s="126"/>
      <c r="AC7" s="121" t="str">
        <f t="shared" si="2"/>
        <v/>
      </c>
    </row>
    <row r="8" spans="1:29">
      <c r="A8" s="25">
        <v>4</v>
      </c>
      <c r="B8" s="2">
        <v>310</v>
      </c>
      <c r="C8" s="2">
        <v>4</v>
      </c>
      <c r="D8" s="40">
        <v>13</v>
      </c>
      <c r="E8" s="56"/>
      <c r="F8" s="55"/>
      <c r="G8" s="56"/>
      <c r="H8" s="57"/>
      <c r="I8" s="58"/>
      <c r="J8" s="59"/>
      <c r="K8" s="57"/>
      <c r="L8" s="60"/>
      <c r="M8" s="61"/>
      <c r="N8" s="57"/>
      <c r="O8" s="60"/>
      <c r="P8" s="55"/>
      <c r="Q8" s="58"/>
      <c r="R8" s="61"/>
      <c r="S8" s="61"/>
      <c r="T8" s="121"/>
      <c r="U8" s="126"/>
      <c r="V8" s="124" t="str">
        <f t="shared" si="0"/>
        <v/>
      </c>
      <c r="W8" s="126"/>
      <c r="X8" s="126"/>
      <c r="Y8" s="126"/>
      <c r="Z8" s="126"/>
      <c r="AA8" s="124" t="str">
        <f t="shared" si="1"/>
        <v/>
      </c>
      <c r="AB8" s="126"/>
      <c r="AC8" s="121" t="str">
        <f t="shared" si="2"/>
        <v/>
      </c>
    </row>
    <row r="9" spans="1:29">
      <c r="A9" s="25">
        <v>5</v>
      </c>
      <c r="B9" s="2">
        <v>431</v>
      </c>
      <c r="C9" s="2">
        <v>5</v>
      </c>
      <c r="D9" s="40">
        <v>3</v>
      </c>
      <c r="E9" s="56"/>
      <c r="F9" s="55"/>
      <c r="G9" s="56"/>
      <c r="H9" s="57"/>
      <c r="I9" s="58"/>
      <c r="J9" s="59"/>
      <c r="K9" s="57"/>
      <c r="L9" s="60"/>
      <c r="M9" s="61"/>
      <c r="N9" s="57"/>
      <c r="O9" s="60"/>
      <c r="P9" s="55"/>
      <c r="Q9" s="58"/>
      <c r="R9" s="61"/>
      <c r="S9" s="61"/>
      <c r="T9" s="121"/>
      <c r="U9" s="126"/>
      <c r="V9" s="124" t="str">
        <f t="shared" si="0"/>
        <v/>
      </c>
      <c r="W9" s="126"/>
      <c r="X9" s="126"/>
      <c r="Y9" s="126"/>
      <c r="Z9" s="126"/>
      <c r="AA9" s="124" t="str">
        <f t="shared" si="1"/>
        <v/>
      </c>
      <c r="AB9" s="126"/>
      <c r="AC9" s="121" t="str">
        <f t="shared" si="2"/>
        <v/>
      </c>
    </row>
    <row r="10" spans="1:29">
      <c r="A10" s="25">
        <v>6</v>
      </c>
      <c r="B10" s="2">
        <v>312</v>
      </c>
      <c r="C10" s="2">
        <v>4</v>
      </c>
      <c r="D10" s="40">
        <v>9</v>
      </c>
      <c r="E10" s="56"/>
      <c r="F10" s="55"/>
      <c r="G10" s="56"/>
      <c r="H10" s="57"/>
      <c r="I10" s="58"/>
      <c r="J10" s="59"/>
      <c r="K10" s="57"/>
      <c r="L10" s="60"/>
      <c r="M10" s="61"/>
      <c r="N10" s="57"/>
      <c r="O10" s="60"/>
      <c r="P10" s="55"/>
      <c r="Q10" s="58"/>
      <c r="R10" s="61"/>
      <c r="S10" s="61"/>
      <c r="T10" s="121"/>
      <c r="U10" s="126"/>
      <c r="V10" s="124" t="str">
        <f t="shared" si="0"/>
        <v/>
      </c>
      <c r="W10" s="126"/>
      <c r="X10" s="126"/>
      <c r="Y10" s="126"/>
      <c r="Z10" s="126"/>
      <c r="AA10" s="124" t="str">
        <f t="shared" si="1"/>
        <v/>
      </c>
      <c r="AB10" s="126"/>
      <c r="AC10" s="121" t="str">
        <f t="shared" si="2"/>
        <v/>
      </c>
    </row>
    <row r="11" spans="1:29">
      <c r="A11" s="25">
        <v>7</v>
      </c>
      <c r="B11" s="2">
        <v>498</v>
      </c>
      <c r="C11" s="2">
        <v>5</v>
      </c>
      <c r="D11" s="40">
        <v>1</v>
      </c>
      <c r="E11" s="56"/>
      <c r="F11" s="55"/>
      <c r="G11" s="56"/>
      <c r="H11" s="57"/>
      <c r="I11" s="58"/>
      <c r="J11" s="59"/>
      <c r="K11" s="57"/>
      <c r="L11" s="60"/>
      <c r="M11" s="61"/>
      <c r="N11" s="57"/>
      <c r="O11" s="60"/>
      <c r="P11" s="55"/>
      <c r="Q11" s="58"/>
      <c r="R11" s="61"/>
      <c r="S11" s="61"/>
      <c r="T11" s="121"/>
      <c r="U11" s="126"/>
      <c r="V11" s="124" t="str">
        <f t="shared" si="0"/>
        <v/>
      </c>
      <c r="W11" s="126"/>
      <c r="X11" s="126"/>
      <c r="Y11" s="126"/>
      <c r="Z11" s="126"/>
      <c r="AA11" s="124" t="str">
        <f t="shared" si="1"/>
        <v/>
      </c>
      <c r="AB11" s="126"/>
      <c r="AC11" s="121" t="str">
        <f t="shared" si="2"/>
        <v/>
      </c>
    </row>
    <row r="12" spans="1:29">
      <c r="A12" s="25">
        <v>8</v>
      </c>
      <c r="B12" s="2">
        <v>138</v>
      </c>
      <c r="C12" s="2">
        <v>3</v>
      </c>
      <c r="D12" s="40">
        <v>17</v>
      </c>
      <c r="E12" s="55"/>
      <c r="F12" s="55"/>
      <c r="G12" s="56"/>
      <c r="H12" s="57"/>
      <c r="I12" s="58"/>
      <c r="J12" s="59"/>
      <c r="K12" s="57"/>
      <c r="L12" s="60"/>
      <c r="M12" s="61"/>
      <c r="N12" s="57"/>
      <c r="O12" s="60"/>
      <c r="P12" s="55"/>
      <c r="Q12" s="58"/>
      <c r="R12" s="61"/>
      <c r="S12" s="61"/>
      <c r="T12" s="121"/>
      <c r="U12" s="126"/>
      <c r="V12" s="124" t="str">
        <f t="shared" si="0"/>
        <v/>
      </c>
      <c r="W12" s="126"/>
      <c r="X12" s="126"/>
      <c r="Y12" s="126"/>
      <c r="Z12" s="126"/>
      <c r="AA12" s="124" t="str">
        <f t="shared" si="1"/>
        <v/>
      </c>
      <c r="AB12" s="126"/>
      <c r="AC12" s="121" t="str">
        <f t="shared" si="2"/>
        <v/>
      </c>
    </row>
    <row r="13" spans="1:29" ht="13.5" thickBot="1">
      <c r="A13" s="26">
        <v>9</v>
      </c>
      <c r="B13" s="4">
        <v>310</v>
      </c>
      <c r="C13" s="4">
        <v>4</v>
      </c>
      <c r="D13" s="41">
        <v>7</v>
      </c>
      <c r="E13" s="84"/>
      <c r="F13" s="84"/>
      <c r="G13" s="62"/>
      <c r="H13" s="63"/>
      <c r="I13" s="64"/>
      <c r="J13" s="65"/>
      <c r="K13" s="63"/>
      <c r="L13" s="66"/>
      <c r="M13" s="67"/>
      <c r="N13" s="63"/>
      <c r="O13" s="66"/>
      <c r="P13" s="84"/>
      <c r="Q13" s="64"/>
      <c r="R13" s="67"/>
      <c r="S13" s="67"/>
      <c r="T13" s="128"/>
      <c r="U13" s="127"/>
      <c r="V13" s="124" t="str">
        <f t="shared" si="0"/>
        <v/>
      </c>
      <c r="W13" s="127"/>
      <c r="X13" s="127"/>
      <c r="Y13" s="127"/>
      <c r="Z13" s="127"/>
      <c r="AA13" s="124" t="str">
        <f t="shared" si="1"/>
        <v/>
      </c>
      <c r="AB13" s="127"/>
      <c r="AC13" s="128" t="str">
        <f t="shared" si="2"/>
        <v/>
      </c>
    </row>
    <row r="14" spans="1:29" ht="14.25" thickTop="1" thickBot="1">
      <c r="A14" s="27"/>
      <c r="B14" s="8">
        <f>SUM(B5:B13)</f>
        <v>2767</v>
      </c>
      <c r="C14" s="8">
        <f>SUM(C5:C13)</f>
        <v>36</v>
      </c>
      <c r="D14" s="42" t="s">
        <v>5</v>
      </c>
      <c r="E14" s="30">
        <f>SUM(E5:E13)</f>
        <v>0</v>
      </c>
      <c r="F14" s="30">
        <f>SUM(F5:F13)</f>
        <v>0</v>
      </c>
      <c r="G14" s="37">
        <f>SUM(G5:G13)</f>
        <v>0</v>
      </c>
      <c r="H14" s="10">
        <f>SUM(H5:H13)</f>
        <v>0</v>
      </c>
      <c r="I14" s="29">
        <f>SUM(I5:I13)</f>
        <v>0</v>
      </c>
      <c r="J14" s="35" t="str">
        <f>IF((A28=27),"",(SUM(J5:J13)/SUM(J5:L13))*100)</f>
        <v/>
      </c>
      <c r="K14" s="22" t="str">
        <f>IF((A28=27),"",(SUM(K5:K13)/SUM(J5:L13))*100)</f>
        <v/>
      </c>
      <c r="L14" s="31" t="str">
        <f>IF((A28=27),"",(SUM(L5:L13)/SUM(J5:L13))*100)</f>
        <v/>
      </c>
      <c r="M14" s="15">
        <f>SUM(M5:M13)</f>
        <v>0</v>
      </c>
      <c r="N14" s="10">
        <f>SUM(N5:N13)</f>
        <v>0</v>
      </c>
      <c r="O14" s="17">
        <f>SUM(O5:O13)</f>
        <v>0</v>
      </c>
      <c r="P14" s="30">
        <f>SUM(P5:P13)</f>
        <v>0</v>
      </c>
      <c r="Q14" s="29">
        <f>SUM(Q5:Q13)</f>
        <v>0</v>
      </c>
      <c r="R14" s="153"/>
      <c r="S14" s="15" t="str">
        <f>IF(Q14=0,"",SUM(S5:S13)/Q14)</f>
        <v/>
      </c>
      <c r="T14" s="129"/>
      <c r="U14" s="130"/>
      <c r="V14" s="129">
        <f>SUM(V5:V13)</f>
        <v>0</v>
      </c>
      <c r="W14" s="130">
        <f>ColorFunction($E$30,$E$5:$E$13)</f>
        <v>0</v>
      </c>
      <c r="X14" s="130">
        <f>ColorFunction($E$31,$E$5:$E$13)</f>
        <v>0</v>
      </c>
      <c r="Y14" s="130">
        <f>ColorFunction($E$32,$E$5:$E$13)</f>
        <v>0</v>
      </c>
      <c r="Z14" s="130">
        <f>ColorFunction($E$33,$E$5:$E$13)</f>
        <v>0</v>
      </c>
      <c r="AA14" s="131">
        <f>SUM(AA5:AA13)/(9-Q14)*100</f>
        <v>0</v>
      </c>
      <c r="AB14" s="130">
        <f>COUNTIF(P5:P13,"&gt;2")</f>
        <v>0</v>
      </c>
      <c r="AC14" s="129" t="str">
        <f>IF((G14=0),"",SUM(AC5:AC13)/G14*100)</f>
        <v/>
      </c>
    </row>
    <row r="15" spans="1:29" ht="13.5" thickTop="1">
      <c r="A15" s="24">
        <v>10</v>
      </c>
      <c r="B15" s="3">
        <v>481</v>
      </c>
      <c r="C15" s="3">
        <v>5</v>
      </c>
      <c r="D15" s="39">
        <v>4</v>
      </c>
      <c r="E15" s="48"/>
      <c r="F15" s="91"/>
      <c r="G15" s="48"/>
      <c r="H15" s="52"/>
      <c r="I15" s="68"/>
      <c r="J15" s="51"/>
      <c r="K15" s="52"/>
      <c r="L15" s="53"/>
      <c r="M15" s="69"/>
      <c r="N15" s="52"/>
      <c r="O15" s="53"/>
      <c r="P15" s="91"/>
      <c r="Q15" s="68"/>
      <c r="R15" s="69"/>
      <c r="S15" s="69"/>
      <c r="T15" s="122"/>
      <c r="U15" s="124"/>
      <c r="V15" s="124" t="str">
        <f t="shared" ref="V15:V23" si="3">IF(Q15=0,"",P15)</f>
        <v/>
      </c>
      <c r="W15" s="124"/>
      <c r="X15" s="124"/>
      <c r="Y15" s="124"/>
      <c r="Z15" s="124"/>
      <c r="AA15" s="124" t="str">
        <f t="shared" ref="AA15:AA23" si="4">IF(AND(Q15="",P15=1),1,"")</f>
        <v/>
      </c>
      <c r="AB15" s="124"/>
      <c r="AC15" s="125" t="str">
        <f t="shared" ref="AC15:AC23" si="5">IF(AND(G15=""),"",SUM(K15))</f>
        <v/>
      </c>
    </row>
    <row r="16" spans="1:29">
      <c r="A16" s="25">
        <v>11</v>
      </c>
      <c r="B16" s="2">
        <v>319</v>
      </c>
      <c r="C16" s="2">
        <v>4</v>
      </c>
      <c r="D16" s="40">
        <v>16</v>
      </c>
      <c r="E16" s="56"/>
      <c r="F16" s="55"/>
      <c r="G16" s="56"/>
      <c r="H16" s="57"/>
      <c r="I16" s="58"/>
      <c r="J16" s="59"/>
      <c r="K16" s="57"/>
      <c r="L16" s="60"/>
      <c r="M16" s="61"/>
      <c r="N16" s="57"/>
      <c r="O16" s="60"/>
      <c r="P16" s="55"/>
      <c r="Q16" s="58"/>
      <c r="R16" s="61"/>
      <c r="S16" s="61"/>
      <c r="T16" s="121"/>
      <c r="U16" s="126"/>
      <c r="V16" s="124" t="str">
        <f t="shared" si="3"/>
        <v/>
      </c>
      <c r="W16" s="126"/>
      <c r="X16" s="126"/>
      <c r="Y16" s="126"/>
      <c r="Z16" s="126"/>
      <c r="AA16" s="124" t="str">
        <f t="shared" si="4"/>
        <v/>
      </c>
      <c r="AB16" s="126"/>
      <c r="AC16" s="121" t="str">
        <f t="shared" si="5"/>
        <v/>
      </c>
    </row>
    <row r="17" spans="1:29">
      <c r="A17" s="25">
        <v>12</v>
      </c>
      <c r="B17" s="2">
        <v>431</v>
      </c>
      <c r="C17" s="2">
        <v>5</v>
      </c>
      <c r="D17" s="40">
        <v>2</v>
      </c>
      <c r="E17" s="48"/>
      <c r="F17" s="55"/>
      <c r="G17" s="56"/>
      <c r="H17" s="57"/>
      <c r="I17" s="58"/>
      <c r="J17" s="59"/>
      <c r="K17" s="57"/>
      <c r="L17" s="60"/>
      <c r="M17" s="61"/>
      <c r="N17" s="57"/>
      <c r="O17" s="60"/>
      <c r="P17" s="55"/>
      <c r="Q17" s="58"/>
      <c r="R17" s="61"/>
      <c r="S17" s="61"/>
      <c r="T17" s="121"/>
      <c r="U17" s="126"/>
      <c r="V17" s="124" t="str">
        <f t="shared" si="3"/>
        <v/>
      </c>
      <c r="W17" s="126"/>
      <c r="X17" s="126"/>
      <c r="Y17" s="126"/>
      <c r="Z17" s="126"/>
      <c r="AA17" s="124" t="str">
        <f t="shared" si="4"/>
        <v/>
      </c>
      <c r="AB17" s="126"/>
      <c r="AC17" s="121" t="str">
        <f t="shared" si="5"/>
        <v/>
      </c>
    </row>
    <row r="18" spans="1:29">
      <c r="A18" s="25">
        <v>13</v>
      </c>
      <c r="B18" s="2">
        <v>122</v>
      </c>
      <c r="C18" s="2">
        <v>3</v>
      </c>
      <c r="D18" s="40">
        <v>18</v>
      </c>
      <c r="E18" s="56"/>
      <c r="F18" s="55"/>
      <c r="G18" s="56"/>
      <c r="H18" s="57"/>
      <c r="I18" s="58"/>
      <c r="J18" s="59"/>
      <c r="K18" s="57"/>
      <c r="L18" s="60"/>
      <c r="M18" s="61"/>
      <c r="N18" s="57"/>
      <c r="O18" s="60"/>
      <c r="P18" s="55"/>
      <c r="Q18" s="58"/>
      <c r="R18" s="61"/>
      <c r="S18" s="61"/>
      <c r="T18" s="121"/>
      <c r="U18" s="126"/>
      <c r="V18" s="124" t="str">
        <f t="shared" si="3"/>
        <v/>
      </c>
      <c r="W18" s="126"/>
      <c r="X18" s="126"/>
      <c r="Y18" s="126"/>
      <c r="Z18" s="126"/>
      <c r="AA18" s="124" t="str">
        <f t="shared" si="4"/>
        <v/>
      </c>
      <c r="AB18" s="126"/>
      <c r="AC18" s="121" t="str">
        <f t="shared" si="5"/>
        <v/>
      </c>
    </row>
    <row r="19" spans="1:29">
      <c r="A19" s="25">
        <v>14</v>
      </c>
      <c r="B19" s="2">
        <v>379</v>
      </c>
      <c r="C19" s="2">
        <v>4</v>
      </c>
      <c r="D19" s="40">
        <v>6</v>
      </c>
      <c r="E19" s="56"/>
      <c r="F19" s="55"/>
      <c r="G19" s="56"/>
      <c r="H19" s="57"/>
      <c r="I19" s="58"/>
      <c r="J19" s="59"/>
      <c r="K19" s="57"/>
      <c r="L19" s="60"/>
      <c r="M19" s="61"/>
      <c r="N19" s="57"/>
      <c r="O19" s="60"/>
      <c r="P19" s="55"/>
      <c r="Q19" s="58"/>
      <c r="R19" s="61"/>
      <c r="S19" s="61"/>
      <c r="T19" s="121"/>
      <c r="U19" s="126"/>
      <c r="V19" s="124" t="str">
        <f t="shared" si="3"/>
        <v/>
      </c>
      <c r="W19" s="126"/>
      <c r="X19" s="126"/>
      <c r="Y19" s="126"/>
      <c r="Z19" s="126"/>
      <c r="AA19" s="124" t="str">
        <f t="shared" si="4"/>
        <v/>
      </c>
      <c r="AB19" s="126"/>
      <c r="AC19" s="121" t="str">
        <f t="shared" si="5"/>
        <v/>
      </c>
    </row>
    <row r="20" spans="1:29">
      <c r="A20" s="25">
        <v>15</v>
      </c>
      <c r="B20" s="2">
        <v>316</v>
      </c>
      <c r="C20" s="2">
        <v>4</v>
      </c>
      <c r="D20" s="40">
        <v>8</v>
      </c>
      <c r="E20" s="56"/>
      <c r="F20" s="55"/>
      <c r="G20" s="56"/>
      <c r="H20" s="57"/>
      <c r="I20" s="58"/>
      <c r="J20" s="59"/>
      <c r="K20" s="57"/>
      <c r="L20" s="60"/>
      <c r="M20" s="61"/>
      <c r="N20" s="57"/>
      <c r="O20" s="60"/>
      <c r="P20" s="55"/>
      <c r="Q20" s="58"/>
      <c r="R20" s="61"/>
      <c r="S20" s="61"/>
      <c r="T20" s="121"/>
      <c r="U20" s="126"/>
      <c r="V20" s="124" t="str">
        <f t="shared" si="3"/>
        <v/>
      </c>
      <c r="W20" s="126"/>
      <c r="X20" s="126"/>
      <c r="Y20" s="126"/>
      <c r="Z20" s="126"/>
      <c r="AA20" s="124" t="str">
        <f t="shared" si="4"/>
        <v/>
      </c>
      <c r="AB20" s="126"/>
      <c r="AC20" s="121" t="str">
        <f t="shared" si="5"/>
        <v/>
      </c>
    </row>
    <row r="21" spans="1:29">
      <c r="A21" s="25">
        <v>16</v>
      </c>
      <c r="B21" s="2">
        <v>322</v>
      </c>
      <c r="C21" s="2">
        <v>4</v>
      </c>
      <c r="D21" s="40">
        <v>14</v>
      </c>
      <c r="E21" s="56"/>
      <c r="F21" s="55"/>
      <c r="G21" s="56"/>
      <c r="H21" s="57"/>
      <c r="I21" s="58"/>
      <c r="J21" s="59"/>
      <c r="K21" s="57"/>
      <c r="L21" s="60"/>
      <c r="M21" s="61"/>
      <c r="N21" s="57"/>
      <c r="O21" s="60"/>
      <c r="P21" s="55"/>
      <c r="Q21" s="58"/>
      <c r="R21" s="61"/>
      <c r="S21" s="61"/>
      <c r="T21" s="121"/>
      <c r="U21" s="126"/>
      <c r="V21" s="124" t="str">
        <f t="shared" si="3"/>
        <v/>
      </c>
      <c r="W21" s="126"/>
      <c r="X21" s="126"/>
      <c r="Y21" s="126"/>
      <c r="Z21" s="126"/>
      <c r="AA21" s="124" t="str">
        <f t="shared" si="4"/>
        <v/>
      </c>
      <c r="AB21" s="126"/>
      <c r="AC21" s="121" t="str">
        <f t="shared" si="5"/>
        <v/>
      </c>
    </row>
    <row r="22" spans="1:29">
      <c r="A22" s="25">
        <v>17</v>
      </c>
      <c r="B22" s="2">
        <v>345</v>
      </c>
      <c r="C22" s="2">
        <v>4</v>
      </c>
      <c r="D22" s="40">
        <v>10</v>
      </c>
      <c r="E22" s="56"/>
      <c r="F22" s="55"/>
      <c r="G22" s="56"/>
      <c r="H22" s="57"/>
      <c r="I22" s="58"/>
      <c r="J22" s="59"/>
      <c r="K22" s="57"/>
      <c r="L22" s="60"/>
      <c r="M22" s="61"/>
      <c r="N22" s="57"/>
      <c r="O22" s="60"/>
      <c r="P22" s="55"/>
      <c r="Q22" s="58"/>
      <c r="R22" s="61"/>
      <c r="S22" s="61"/>
      <c r="T22" s="121"/>
      <c r="U22" s="126"/>
      <c r="V22" s="124" t="str">
        <f t="shared" si="3"/>
        <v/>
      </c>
      <c r="W22" s="126"/>
      <c r="X22" s="126"/>
      <c r="Y22" s="126"/>
      <c r="Z22" s="126"/>
      <c r="AA22" s="124" t="str">
        <f t="shared" si="4"/>
        <v/>
      </c>
      <c r="AB22" s="126"/>
      <c r="AC22" s="121" t="str">
        <f t="shared" si="5"/>
        <v/>
      </c>
    </row>
    <row r="23" spans="1:29" ht="13.5" thickBot="1">
      <c r="A23" s="28">
        <v>18</v>
      </c>
      <c r="B23" s="5">
        <v>281</v>
      </c>
      <c r="C23" s="5">
        <v>4</v>
      </c>
      <c r="D23" s="43">
        <v>12</v>
      </c>
      <c r="E23" s="56"/>
      <c r="F23" s="70"/>
      <c r="G23" s="71"/>
      <c r="H23" s="72"/>
      <c r="I23" s="73"/>
      <c r="J23" s="74"/>
      <c r="K23" s="72"/>
      <c r="L23" s="75"/>
      <c r="M23" s="76"/>
      <c r="N23" s="72"/>
      <c r="O23" s="75"/>
      <c r="P23" s="70"/>
      <c r="Q23" s="73"/>
      <c r="R23" s="76"/>
      <c r="S23" s="76"/>
      <c r="T23" s="133"/>
      <c r="U23" s="132"/>
      <c r="V23" s="124" t="str">
        <f t="shared" si="3"/>
        <v/>
      </c>
      <c r="W23" s="132"/>
      <c r="X23" s="132"/>
      <c r="Y23" s="132"/>
      <c r="Z23" s="132"/>
      <c r="AA23" s="124" t="str">
        <f t="shared" si="4"/>
        <v/>
      </c>
      <c r="AB23" s="132"/>
      <c r="AC23" s="128" t="str">
        <f t="shared" si="5"/>
        <v/>
      </c>
    </row>
    <row r="24" spans="1:29" ht="14.25" thickTop="1" thickBot="1">
      <c r="A24" s="7"/>
      <c r="B24" s="8">
        <f>SUM(B15:B23)</f>
        <v>2996</v>
      </c>
      <c r="C24" s="8">
        <f>SUM(C15:C23)</f>
        <v>37</v>
      </c>
      <c r="D24" s="42" t="s">
        <v>6</v>
      </c>
      <c r="E24" s="30">
        <f>SUM(E15:E23)</f>
        <v>0</v>
      </c>
      <c r="F24" s="30">
        <f>SUM(F15:F23)</f>
        <v>0</v>
      </c>
      <c r="G24" s="37">
        <f>SUM(G15:G23)</f>
        <v>0</v>
      </c>
      <c r="H24" s="10">
        <f>SUM(H15:H23)</f>
        <v>0</v>
      </c>
      <c r="I24" s="29">
        <f>SUM(I15:I23)</f>
        <v>0</v>
      </c>
      <c r="J24" s="35" t="str">
        <f>IF((A29=27),"",(SUM(J15:J23)/SUM(J15:L23))*100)</f>
        <v/>
      </c>
      <c r="K24" s="35" t="str">
        <f>IF((A29=27),"",(SUM(K15:K23)/SUM(J15:L23))*100)</f>
        <v/>
      </c>
      <c r="L24" s="35" t="str">
        <f>IF((A29=27),"",(SUM(L15:L23)/SUM(J15:L23))*100)</f>
        <v/>
      </c>
      <c r="M24" s="15">
        <f>SUM(M15:M23)</f>
        <v>0</v>
      </c>
      <c r="N24" s="10">
        <f>SUM(N15:N23)</f>
        <v>0</v>
      </c>
      <c r="O24" s="17">
        <f>SUM(O15:O23)</f>
        <v>0</v>
      </c>
      <c r="P24" s="30">
        <f>SUM(P15:P23)</f>
        <v>0</v>
      </c>
      <c r="Q24" s="29">
        <f>SUM(Q15:Q23)</f>
        <v>0</v>
      </c>
      <c r="R24" s="153"/>
      <c r="S24" s="15" t="str">
        <f>IF(Q24=0,"",SUM(S15:S23)/Q24)</f>
        <v/>
      </c>
      <c r="T24" s="129"/>
      <c r="U24" s="130"/>
      <c r="V24" s="129">
        <f>SUM(V15:V23)</f>
        <v>0</v>
      </c>
      <c r="W24" s="130">
        <f>ColorFunction($E$30,$E$15:$E$23)</f>
        <v>0</v>
      </c>
      <c r="X24" s="130">
        <f>ColorFunction($E$31,$E$15:$E$23)</f>
        <v>0</v>
      </c>
      <c r="Y24" s="130">
        <f>ColorFunction($E$32,$E$15:$E$23)</f>
        <v>0</v>
      </c>
      <c r="Z24" s="130">
        <f>ColorFunction($E$33,$E$15:$E$23)</f>
        <v>0</v>
      </c>
      <c r="AA24" s="131">
        <f>SUM(AA15:AA23)/(9-Q14)*100</f>
        <v>0</v>
      </c>
      <c r="AB24" s="130">
        <f>COUNTIF(P15:P23,"&gt;2")</f>
        <v>0</v>
      </c>
      <c r="AC24" s="131" t="str">
        <f>IF((G24=0),"",SUM(AC15:AC23)/G24*100)</f>
        <v/>
      </c>
    </row>
    <row r="25" spans="1:29" ht="14.25" thickTop="1" thickBot="1">
      <c r="A25" s="6"/>
      <c r="B25" s="9">
        <f>SUM(B24,B14)</f>
        <v>5763</v>
      </c>
      <c r="C25" s="9">
        <f>SUM(C24,C14)</f>
        <v>73</v>
      </c>
      <c r="D25" s="44" t="s">
        <v>7</v>
      </c>
      <c r="E25" s="81" t="str">
        <f>IF(E14=0,"0",(E24+E14))</f>
        <v>0</v>
      </c>
      <c r="F25" s="30">
        <f>SUM(F14,F24)</f>
        <v>0</v>
      </c>
      <c r="G25" s="18">
        <f>SUM(G24,G14)</f>
        <v>0</v>
      </c>
      <c r="H25" s="11">
        <f>SUM(H24,H14)</f>
        <v>0</v>
      </c>
      <c r="I25" s="20">
        <f>SUM(I24,I14)</f>
        <v>0</v>
      </c>
      <c r="J25" s="36" t="str">
        <f>IF((A28=27),"",(SUM(J14,J24)/2))</f>
        <v/>
      </c>
      <c r="K25" s="23" t="str">
        <f>IF((A28=27),"",(SUM(K14,K24)/2))</f>
        <v/>
      </c>
      <c r="L25" s="32" t="str">
        <f>IF((A28=27),"",(SUM(L14,L24)/2))</f>
        <v/>
      </c>
      <c r="M25" s="33">
        <f>SUM(M24,M14)</f>
        <v>0</v>
      </c>
      <c r="N25" s="11">
        <f>SUM(N24,N14)</f>
        <v>0</v>
      </c>
      <c r="O25" s="21">
        <f>SUM(O24,O14)</f>
        <v>0</v>
      </c>
      <c r="P25" s="92" t="str">
        <f>IF(P14+P24=0,"",SUM(P24,P14))</f>
        <v/>
      </c>
      <c r="Q25" s="20" t="str">
        <f>IF(Q14+Q24=0,"",SUM(Q24,Q14))</f>
        <v/>
      </c>
      <c r="R25" s="154"/>
      <c r="S25" s="33" t="str">
        <f>IF(Q25="","",SUM(S24,S14)/2)</f>
        <v/>
      </c>
      <c r="T25" s="80" t="str">
        <f>IF(N25=0,"",(O25)/N25*100)</f>
        <v/>
      </c>
      <c r="U25" s="82" t="str">
        <f>IF(Q25="","",(Q25)/18*100)</f>
        <v/>
      </c>
      <c r="V25" s="93" t="str">
        <f>IF(Q25="","",(V14+V24)/Q25)</f>
        <v/>
      </c>
      <c r="W25" s="82">
        <f>SUM(W14,W24)</f>
        <v>0</v>
      </c>
      <c r="X25" s="82" t="str">
        <f>IF(X14+X24=0,"",SUM(X14,X24))</f>
        <v/>
      </c>
      <c r="Y25" s="82">
        <f>SUM(Y14,Y24)</f>
        <v>0</v>
      </c>
      <c r="Z25" s="82">
        <f>SUM(Z14,Z24)</f>
        <v>0</v>
      </c>
      <c r="AA25" s="101" t="str">
        <f>IF(Q25="","",SUM(AA5:AA13,AA15:AA23)/SUM(18-Q25)*100)</f>
        <v/>
      </c>
      <c r="AB25" s="82">
        <f>SUM(AB14,AB24)</f>
        <v>0</v>
      </c>
      <c r="AC25" s="102">
        <f>SUM(AC24,AC14)/2</f>
        <v>0</v>
      </c>
    </row>
    <row r="26" spans="1:29" ht="13.5" thickTop="1"/>
    <row r="27" spans="1:29">
      <c r="E27" s="85" t="s">
        <v>56</v>
      </c>
    </row>
    <row r="28" spans="1:29" ht="15.75" thickBot="1">
      <c r="A28" s="103">
        <f>COUNTBLANK(I5:K13)</f>
        <v>27</v>
      </c>
      <c r="W28" s="155" t="s">
        <v>115</v>
      </c>
    </row>
    <row r="29" spans="1:29" ht="14.25" thickTop="1" thickBot="1">
      <c r="A29" s="103">
        <f>COUNTBLANK(I15:K23)</f>
        <v>27</v>
      </c>
      <c r="E29" t="s">
        <v>54</v>
      </c>
      <c r="S29" s="37" t="s">
        <v>94</v>
      </c>
      <c r="T29" s="14"/>
      <c r="W29" s="156" t="s">
        <v>116</v>
      </c>
      <c r="X29" s="160" t="s">
        <v>123</v>
      </c>
      <c r="Y29" s="156" t="s">
        <v>109</v>
      </c>
    </row>
    <row r="30" spans="1:29" ht="14.25" thickTop="1" thickBot="1">
      <c r="A30" s="103">
        <f>SUM(L5:L23)</f>
        <v>0</v>
      </c>
      <c r="E30" s="123" t="s">
        <v>79</v>
      </c>
      <c r="S30" s="30" t="s">
        <v>95</v>
      </c>
      <c r="T30" s="30">
        <f>SUMIF(C:C,"3",E:E)/COUNTIF(C:C,3)</f>
        <v>0</v>
      </c>
      <c r="W30" s="156" t="s">
        <v>117</v>
      </c>
      <c r="X30" s="118">
        <f>COUNTIFS(R5:R23,"&gt;=45",R5:R23,"&lt;=70")</f>
        <v>0</v>
      </c>
      <c r="Y30" s="157" t="str">
        <f>IF(X30=0,"",AVERAGEIFS(S5:S23,R5:R23,"&gt;=45",R5:R23,"&lt;=70"))</f>
        <v/>
      </c>
    </row>
    <row r="31" spans="1:29" ht="14.25" thickTop="1" thickBot="1">
      <c r="E31" s="88" t="s">
        <v>51</v>
      </c>
      <c r="S31" s="30" t="s">
        <v>96</v>
      </c>
      <c r="T31" s="30">
        <f>SUMIF(C:C,"4",E:E)/COUNTIF(C:C,4)</f>
        <v>0</v>
      </c>
      <c r="W31" s="158" t="s">
        <v>118</v>
      </c>
      <c r="X31" s="118">
        <f>COUNTIFS(R5:R23,"&gt;=71",R5:R23,"&lt;=90")</f>
        <v>0</v>
      </c>
      <c r="Y31" s="157" t="str">
        <f>IF(X31=0,"",AVERAGEIFS(S5:S23,R5:R23,"&gt;=71",R5:R23,"&lt;=90"))</f>
        <v/>
      </c>
    </row>
    <row r="32" spans="1:29" ht="14.25" thickTop="1" thickBot="1">
      <c r="E32" s="119" t="s">
        <v>52</v>
      </c>
      <c r="S32" s="30" t="s">
        <v>97</v>
      </c>
      <c r="T32" s="30">
        <f>SUMIF(C:C,"5",E:E)/COUNTIF(C:C,5)</f>
        <v>0</v>
      </c>
      <c r="W32" s="158" t="s">
        <v>119</v>
      </c>
      <c r="X32" s="118">
        <f>COUNTIFS(R5:R23,"&gt;=91",R5:R23,"&lt;=115")</f>
        <v>0</v>
      </c>
      <c r="Y32" s="159" t="str">
        <f>IF(X32=0,"",AVERAGEIFS(S5:S23,R5:R23,"&gt;=91",R5:R23,"&lt;=115"))</f>
        <v/>
      </c>
    </row>
    <row r="33" spans="5:26" ht="14.25" thickTop="1" thickBot="1">
      <c r="E33" s="89" t="s">
        <v>55</v>
      </c>
      <c r="F33" s="89"/>
      <c r="G33" s="89"/>
      <c r="W33" s="158" t="s">
        <v>120</v>
      </c>
      <c r="X33" s="118">
        <f>COUNTIFS(R5:R23,"&gt;=116",R5:R23,"&lt;=140")</f>
        <v>0</v>
      </c>
      <c r="Y33" s="157" t="str">
        <f>IF(X33=0,"",AVERAGEIFS(S5:S23,R5:R23,"&gt;=116",R5:R23,"&lt;=140"))</f>
        <v/>
      </c>
    </row>
    <row r="34" spans="5:26" ht="14.25" thickTop="1" thickBot="1">
      <c r="S34" s="30" t="s">
        <v>102</v>
      </c>
      <c r="T34" s="136" t="str">
        <f>IF(E25="0","",SUM(E5:E8)-SUM(C5:C8))</f>
        <v/>
      </c>
      <c r="W34" s="158" t="s">
        <v>121</v>
      </c>
      <c r="X34" s="118">
        <f>COUNTIFS(R5:R23,"&gt;=141",R5:R23,"&lt;=161")</f>
        <v>0</v>
      </c>
      <c r="Y34" s="157" t="str">
        <f>IF(X34=0,"",AVERAGEIFS(S5:S23,R5:R23,"&gt;=141",R5:R23,"&lt;=160"))</f>
        <v/>
      </c>
    </row>
    <row r="35" spans="5:26" ht="14.25" thickTop="1" thickBot="1">
      <c r="S35" s="30" t="s">
        <v>103</v>
      </c>
      <c r="T35" s="136" t="str">
        <f>IF(E25="0","",SUM(E20:E23)-SUM(C20:C23))</f>
        <v/>
      </c>
      <c r="W35" s="158" t="s">
        <v>122</v>
      </c>
      <c r="X35" s="118">
        <f>COUNTIFS(R5:R23,"&gt;=161",R5:R23,"&lt;=180")</f>
        <v>0</v>
      </c>
      <c r="Y35" s="157" t="str">
        <f>IF(X35=0,"",AVERAGEIFS(S5:S23,R5:R23,"&gt;=161",R5:R23,"&lt;=180"))</f>
        <v/>
      </c>
    </row>
    <row r="36" spans="5:26" ht="13.5" thickTop="1"/>
    <row r="37" spans="5:26" ht="13.5" thickBot="1">
      <c r="W37" s="98" t="s">
        <v>124</v>
      </c>
    </row>
    <row r="38" spans="5:26" ht="14.25" thickTop="1" thickBot="1">
      <c r="W38" s="156" t="s">
        <v>116</v>
      </c>
      <c r="X38" s="160" t="s">
        <v>123</v>
      </c>
      <c r="Y38" s="165" t="s">
        <v>138</v>
      </c>
      <c r="Z38" s="166" t="s">
        <v>135</v>
      </c>
    </row>
    <row r="39" spans="5:26" ht="14.25" thickTop="1" thickBot="1">
      <c r="W39" s="158" t="s">
        <v>139</v>
      </c>
      <c r="X39" s="118">
        <f>COUNTIFS(S5:S23,"&gt;=0,1",S5:S23,"&lt;=0,9")</f>
        <v>0</v>
      </c>
      <c r="Y39" s="86" t="str">
        <f>IF(X39=0,"",COUNTIFS(P5:P23,"=1",S5:S23,"&lt;1"))</f>
        <v/>
      </c>
      <c r="Z39" s="86" t="str">
        <f t="shared" ref="Z39" si="6">IF(X39=0,"",Y39/X39*100)</f>
        <v/>
      </c>
    </row>
    <row r="40" spans="5:26" ht="14.25" thickTop="1" thickBot="1">
      <c r="W40" s="156" t="s">
        <v>125</v>
      </c>
      <c r="X40" s="118">
        <f>COUNTIFS(S5:S23,"&gt;=1",S5:S23,"&lt;=1,5")</f>
        <v>0</v>
      </c>
      <c r="Y40" s="86" t="str">
        <f>IF(X40=0,"",COUNTIFS(P5:P23,"=1",S5:S23,"&gt;=1",S5:S23,"&lt;=1,5"))</f>
        <v/>
      </c>
      <c r="Z40" s="86" t="str">
        <f>IF(X40=0,"",Y40/X40*100)</f>
        <v/>
      </c>
    </row>
    <row r="41" spans="5:26" ht="14.25" thickTop="1" thickBot="1">
      <c r="W41" s="156" t="s">
        <v>126</v>
      </c>
      <c r="X41" s="118">
        <f>COUNTIFS(S5:S23,"&gt;=1,6",S5:S23,"&lt;=3")</f>
        <v>0</v>
      </c>
      <c r="Y41" s="86" t="str">
        <f>IF(X41=0,"",COUNTIFS(P5:P23,"=1",S5:S23,"&gt;=1,6",S5:S23,"&lt;=3"))</f>
        <v/>
      </c>
      <c r="Z41" s="86" t="str">
        <f t="shared" ref="Z41:Z44" si="7">IF(X41=0,"",Y41/X41*100)</f>
        <v/>
      </c>
    </row>
    <row r="42" spans="5:26" ht="14.25" thickTop="1" thickBot="1">
      <c r="W42" s="156" t="s">
        <v>127</v>
      </c>
      <c r="X42" s="118">
        <f>COUNTIFS(S5:S23,"&gt;=3,1",S5:S23,"&lt;=4,5")</f>
        <v>0</v>
      </c>
      <c r="Y42" s="86" t="str">
        <f>IF(X42=0,"",COUNTIFS(P5:P23,"=1",S5:S23,"&gt;=3,1",S5:S23,"&lt;=4,5"))</f>
        <v/>
      </c>
      <c r="Z42" s="86" t="str">
        <f t="shared" si="7"/>
        <v/>
      </c>
    </row>
    <row r="43" spans="5:26" ht="14.25" thickTop="1" thickBot="1">
      <c r="W43" s="156" t="s">
        <v>128</v>
      </c>
      <c r="X43" s="118">
        <f>COUNTIFS(S5:S23,"&gt;=4,6",S5:S23,"&lt;=6")</f>
        <v>0</v>
      </c>
      <c r="Y43" s="86" t="str">
        <f>IF(X43=0,"",COUNTIFS(P5:P23,"=1",S5:S23,"&gt;=4,6",S5:S23,"&lt;=6"))</f>
        <v/>
      </c>
      <c r="Z43" s="86" t="str">
        <f t="shared" si="7"/>
        <v/>
      </c>
    </row>
    <row r="44" spans="5:26" ht="14.25" thickTop="1" thickBot="1">
      <c r="W44" s="158" t="s">
        <v>136</v>
      </c>
      <c r="X44" s="118">
        <f>COUNTIFS(S5:S23,"&gt;6")</f>
        <v>0</v>
      </c>
      <c r="Y44" s="86" t="str">
        <f>IF(X44=0,"",COUNTIFS(P5:P23,"=1",S5:S23,"&gt;6"))</f>
        <v/>
      </c>
      <c r="Z44" s="86" t="str">
        <f t="shared" si="7"/>
        <v/>
      </c>
    </row>
    <row r="45" spans="5:26" ht="13.5" thickTop="1"/>
  </sheetData>
  <pageMargins left="0.7" right="0.7" top="0.75" bottom="0.75" header="0.3" footer="0.3"/>
</worksheet>
</file>

<file path=xl/worksheets/sheet26.xml><?xml version="1.0" encoding="utf-8"?>
<worksheet xmlns="http://schemas.openxmlformats.org/spreadsheetml/2006/main" xmlns:r="http://schemas.openxmlformats.org/officeDocument/2006/relationships">
  <sheetPr codeName="Sheet25"/>
  <dimension ref="A1:AC45"/>
  <sheetViews>
    <sheetView workbookViewId="0">
      <selection activeCell="AA25" sqref="AA25"/>
    </sheetView>
  </sheetViews>
  <sheetFormatPr defaultRowHeight="12.75"/>
  <cols>
    <col min="1" max="1" width="4.42578125" customWidth="1"/>
    <col min="2" max="2" width="6" customWidth="1"/>
    <col min="3" max="3" width="4.140625" bestFit="1" customWidth="1"/>
    <col min="4" max="4" width="7.140625" bestFit="1" customWidth="1"/>
    <col min="5" max="6" width="6.7109375" customWidth="1"/>
    <col min="7" max="7" width="6.42578125" bestFit="1" customWidth="1"/>
    <col min="8" max="8" width="8.5703125" customWidth="1"/>
    <col min="9" max="9" width="6.7109375" customWidth="1"/>
    <col min="14" max="14" width="7.42578125" customWidth="1"/>
    <col min="15" max="15" width="8.28515625" customWidth="1"/>
    <col min="16" max="16" width="5.42578125" bestFit="1" customWidth="1"/>
    <col min="17" max="18" width="5.42578125" customWidth="1"/>
    <col min="19" max="19" width="16.140625" bestFit="1" customWidth="1"/>
    <col min="28" max="28" width="19.7109375" bestFit="1" customWidth="1"/>
  </cols>
  <sheetData>
    <row r="1" spans="1:29" ht="18">
      <c r="A1" s="46" t="s">
        <v>2</v>
      </c>
      <c r="B1" s="45"/>
      <c r="C1" s="45"/>
      <c r="D1" s="45"/>
      <c r="E1" s="45"/>
      <c r="F1" s="45"/>
      <c r="J1" s="47" t="str">
        <f>IF(E25="0","0","1")</f>
        <v>0</v>
      </c>
      <c r="L1" s="45" t="s">
        <v>46</v>
      </c>
      <c r="M1" s="100"/>
      <c r="O1" s="85" t="s">
        <v>75</v>
      </c>
      <c r="Q1" s="117"/>
      <c r="R1" s="152"/>
      <c r="T1" s="85" t="s">
        <v>76</v>
      </c>
      <c r="V1" s="117"/>
    </row>
    <row r="2" spans="1:29" ht="13.5" thickBot="1"/>
    <row r="3" spans="1:29" ht="14.25" thickTop="1" thickBot="1">
      <c r="A3" s="12"/>
      <c r="B3" s="13"/>
      <c r="C3" s="13"/>
      <c r="D3" s="13"/>
      <c r="E3" s="13"/>
      <c r="F3" s="116"/>
      <c r="G3" s="12"/>
      <c r="H3" s="16" t="s">
        <v>22</v>
      </c>
      <c r="I3" s="13"/>
      <c r="J3" s="12"/>
      <c r="K3" s="146" t="s">
        <v>17</v>
      </c>
      <c r="L3" s="13"/>
      <c r="M3" s="12"/>
      <c r="N3" s="16" t="s">
        <v>12</v>
      </c>
      <c r="O3" s="29"/>
      <c r="P3" s="14"/>
      <c r="Q3" s="14"/>
      <c r="R3" s="151" t="s">
        <v>112</v>
      </c>
      <c r="S3" s="29"/>
      <c r="T3" s="13"/>
      <c r="U3" s="14"/>
      <c r="V3" s="86"/>
      <c r="W3" s="86"/>
      <c r="X3" s="86"/>
      <c r="Y3" s="86"/>
      <c r="Z3" s="86"/>
      <c r="AA3" s="86"/>
      <c r="AB3" s="86"/>
      <c r="AC3" s="86"/>
    </row>
    <row r="4" spans="1:29" ht="14.25" thickTop="1" thickBot="1">
      <c r="A4" s="15" t="s">
        <v>0</v>
      </c>
      <c r="B4" s="10" t="s">
        <v>1</v>
      </c>
      <c r="C4" s="10" t="s">
        <v>3</v>
      </c>
      <c r="D4" s="17" t="s">
        <v>4</v>
      </c>
      <c r="E4" s="30" t="s">
        <v>8</v>
      </c>
      <c r="F4" s="30" t="s">
        <v>74</v>
      </c>
      <c r="G4" s="37" t="s">
        <v>19</v>
      </c>
      <c r="H4" s="17" t="s">
        <v>20</v>
      </c>
      <c r="I4" s="38" t="s">
        <v>21</v>
      </c>
      <c r="J4" s="18" t="s">
        <v>14</v>
      </c>
      <c r="K4" s="19" t="s">
        <v>15</v>
      </c>
      <c r="L4" s="19" t="s">
        <v>16</v>
      </c>
      <c r="M4" s="18" t="s">
        <v>9</v>
      </c>
      <c r="N4" s="19" t="s">
        <v>10</v>
      </c>
      <c r="O4" s="20" t="s">
        <v>11</v>
      </c>
      <c r="P4" s="29" t="s">
        <v>13</v>
      </c>
      <c r="Q4" s="29" t="s">
        <v>23</v>
      </c>
      <c r="R4" s="29" t="s">
        <v>113</v>
      </c>
      <c r="S4" s="87" t="s">
        <v>114</v>
      </c>
      <c r="T4" s="30" t="s">
        <v>18</v>
      </c>
      <c r="U4" s="29" t="s">
        <v>24</v>
      </c>
      <c r="V4" s="87" t="s">
        <v>49</v>
      </c>
      <c r="W4" s="87" t="s">
        <v>79</v>
      </c>
      <c r="X4" s="87" t="s">
        <v>51</v>
      </c>
      <c r="Y4" s="87" t="s">
        <v>52</v>
      </c>
      <c r="Z4" s="87" t="s">
        <v>53</v>
      </c>
      <c r="AA4" s="87" t="s">
        <v>48</v>
      </c>
      <c r="AB4" s="87" t="s">
        <v>81</v>
      </c>
      <c r="AC4" s="87" t="s">
        <v>57</v>
      </c>
    </row>
    <row r="5" spans="1:29" ht="13.5" thickTop="1">
      <c r="A5" s="24">
        <v>1</v>
      </c>
      <c r="B5" s="3">
        <v>307</v>
      </c>
      <c r="C5" s="3">
        <v>4</v>
      </c>
      <c r="D5" s="39">
        <v>11</v>
      </c>
      <c r="E5" s="48"/>
      <c r="F5" s="90"/>
      <c r="G5" s="48"/>
      <c r="H5" s="49"/>
      <c r="I5" s="50"/>
      <c r="J5" s="51"/>
      <c r="K5" s="52"/>
      <c r="L5" s="53"/>
      <c r="M5" s="54"/>
      <c r="N5" s="52"/>
      <c r="O5" s="53"/>
      <c r="P5" s="90"/>
      <c r="Q5" s="68"/>
      <c r="R5" s="54"/>
      <c r="S5" s="54"/>
      <c r="T5" s="125"/>
      <c r="U5" s="124"/>
      <c r="V5" s="124" t="str">
        <f t="shared" ref="V5:V13" si="0">IF(Q5=0,"",P5)</f>
        <v/>
      </c>
      <c r="W5" s="124"/>
      <c r="X5" s="124"/>
      <c r="Y5" s="124"/>
      <c r="Z5" s="124"/>
      <c r="AA5" s="124" t="str">
        <f t="shared" ref="AA5:AA13" si="1">IF(AND(Q5="",P5=1),1,"")</f>
        <v/>
      </c>
      <c r="AB5" s="124"/>
      <c r="AC5" s="125" t="str">
        <f t="shared" ref="AC5:AC13" si="2">IF(AND(G5=""),"",SUM(K5))</f>
        <v/>
      </c>
    </row>
    <row r="6" spans="1:29">
      <c r="A6" s="25">
        <v>2</v>
      </c>
      <c r="B6" s="2">
        <v>323</v>
      </c>
      <c r="C6" s="2">
        <v>4</v>
      </c>
      <c r="D6" s="40">
        <v>5</v>
      </c>
      <c r="E6" s="56"/>
      <c r="F6" s="55"/>
      <c r="G6" s="56"/>
      <c r="H6" s="57"/>
      <c r="I6" s="58"/>
      <c r="J6" s="59"/>
      <c r="K6" s="57"/>
      <c r="L6" s="60"/>
      <c r="M6" s="61"/>
      <c r="N6" s="57"/>
      <c r="O6" s="60"/>
      <c r="P6" s="55"/>
      <c r="Q6" s="58"/>
      <c r="R6" s="61"/>
      <c r="S6" s="61"/>
      <c r="T6" s="121"/>
      <c r="U6" s="126"/>
      <c r="V6" s="124" t="str">
        <f t="shared" si="0"/>
        <v/>
      </c>
      <c r="W6" s="126"/>
      <c r="X6" s="126"/>
      <c r="Y6" s="126"/>
      <c r="Z6" s="126"/>
      <c r="AA6" s="124" t="str">
        <f t="shared" si="1"/>
        <v/>
      </c>
      <c r="AB6" s="126"/>
      <c r="AC6" s="121" t="str">
        <f t="shared" si="2"/>
        <v/>
      </c>
    </row>
    <row r="7" spans="1:29">
      <c r="A7" s="25">
        <v>3</v>
      </c>
      <c r="B7" s="2">
        <v>138</v>
      </c>
      <c r="C7" s="2">
        <v>3</v>
      </c>
      <c r="D7" s="40">
        <v>15</v>
      </c>
      <c r="E7" s="56"/>
      <c r="F7" s="55"/>
      <c r="G7" s="56"/>
      <c r="H7" s="57"/>
      <c r="I7" s="58"/>
      <c r="J7" s="59"/>
      <c r="K7" s="57"/>
      <c r="L7" s="60"/>
      <c r="M7" s="61"/>
      <c r="N7" s="57"/>
      <c r="O7" s="60"/>
      <c r="P7" s="55"/>
      <c r="Q7" s="58"/>
      <c r="R7" s="61"/>
      <c r="S7" s="61"/>
      <c r="T7" s="121"/>
      <c r="U7" s="126"/>
      <c r="V7" s="124" t="str">
        <f t="shared" si="0"/>
        <v/>
      </c>
      <c r="W7" s="126"/>
      <c r="X7" s="126"/>
      <c r="Y7" s="126"/>
      <c r="Z7" s="126"/>
      <c r="AA7" s="124" t="str">
        <f t="shared" si="1"/>
        <v/>
      </c>
      <c r="AB7" s="126"/>
      <c r="AC7" s="121" t="str">
        <f t="shared" si="2"/>
        <v/>
      </c>
    </row>
    <row r="8" spans="1:29">
      <c r="A8" s="25">
        <v>4</v>
      </c>
      <c r="B8" s="2">
        <v>310</v>
      </c>
      <c r="C8" s="2">
        <v>4</v>
      </c>
      <c r="D8" s="40">
        <v>13</v>
      </c>
      <c r="E8" s="56"/>
      <c r="F8" s="55"/>
      <c r="G8" s="56"/>
      <c r="H8" s="57"/>
      <c r="I8" s="58"/>
      <c r="J8" s="59"/>
      <c r="K8" s="57"/>
      <c r="L8" s="60"/>
      <c r="M8" s="61"/>
      <c r="N8" s="57"/>
      <c r="O8" s="60"/>
      <c r="P8" s="55"/>
      <c r="Q8" s="58"/>
      <c r="R8" s="61"/>
      <c r="S8" s="61"/>
      <c r="T8" s="121"/>
      <c r="U8" s="126"/>
      <c r="V8" s="124" t="str">
        <f t="shared" si="0"/>
        <v/>
      </c>
      <c r="W8" s="126"/>
      <c r="X8" s="126"/>
      <c r="Y8" s="126"/>
      <c r="Z8" s="126"/>
      <c r="AA8" s="124" t="str">
        <f t="shared" si="1"/>
        <v/>
      </c>
      <c r="AB8" s="126"/>
      <c r="AC8" s="121" t="str">
        <f t="shared" si="2"/>
        <v/>
      </c>
    </row>
    <row r="9" spans="1:29">
      <c r="A9" s="25">
        <v>5</v>
      </c>
      <c r="B9" s="2">
        <v>431</v>
      </c>
      <c r="C9" s="2">
        <v>5</v>
      </c>
      <c r="D9" s="40">
        <v>3</v>
      </c>
      <c r="E9" s="56"/>
      <c r="F9" s="55"/>
      <c r="G9" s="56"/>
      <c r="H9" s="57"/>
      <c r="I9" s="58"/>
      <c r="J9" s="59"/>
      <c r="K9" s="57"/>
      <c r="L9" s="60"/>
      <c r="M9" s="61"/>
      <c r="N9" s="57"/>
      <c r="O9" s="60"/>
      <c r="P9" s="55"/>
      <c r="Q9" s="58"/>
      <c r="R9" s="61"/>
      <c r="S9" s="61"/>
      <c r="T9" s="121"/>
      <c r="U9" s="126"/>
      <c r="V9" s="124" t="str">
        <f t="shared" si="0"/>
        <v/>
      </c>
      <c r="W9" s="126"/>
      <c r="X9" s="126"/>
      <c r="Y9" s="126"/>
      <c r="Z9" s="126"/>
      <c r="AA9" s="124" t="str">
        <f t="shared" si="1"/>
        <v/>
      </c>
      <c r="AB9" s="126"/>
      <c r="AC9" s="121" t="str">
        <f t="shared" si="2"/>
        <v/>
      </c>
    </row>
    <row r="10" spans="1:29">
      <c r="A10" s="25">
        <v>6</v>
      </c>
      <c r="B10" s="2">
        <v>312</v>
      </c>
      <c r="C10" s="2">
        <v>4</v>
      </c>
      <c r="D10" s="40">
        <v>9</v>
      </c>
      <c r="E10" s="56"/>
      <c r="F10" s="55"/>
      <c r="G10" s="56"/>
      <c r="H10" s="57"/>
      <c r="I10" s="58"/>
      <c r="J10" s="59"/>
      <c r="K10" s="57"/>
      <c r="L10" s="60"/>
      <c r="M10" s="61"/>
      <c r="N10" s="57"/>
      <c r="O10" s="60"/>
      <c r="P10" s="55"/>
      <c r="Q10" s="58"/>
      <c r="R10" s="61"/>
      <c r="S10" s="61"/>
      <c r="T10" s="121"/>
      <c r="U10" s="126"/>
      <c r="V10" s="124" t="str">
        <f t="shared" si="0"/>
        <v/>
      </c>
      <c r="W10" s="126"/>
      <c r="X10" s="126"/>
      <c r="Y10" s="126"/>
      <c r="Z10" s="126"/>
      <c r="AA10" s="124" t="str">
        <f t="shared" si="1"/>
        <v/>
      </c>
      <c r="AB10" s="126"/>
      <c r="AC10" s="121" t="str">
        <f t="shared" si="2"/>
        <v/>
      </c>
    </row>
    <row r="11" spans="1:29">
      <c r="A11" s="25">
        <v>7</v>
      </c>
      <c r="B11" s="2">
        <v>498</v>
      </c>
      <c r="C11" s="2">
        <v>5</v>
      </c>
      <c r="D11" s="40">
        <v>1</v>
      </c>
      <c r="E11" s="56"/>
      <c r="F11" s="55"/>
      <c r="G11" s="56"/>
      <c r="H11" s="57"/>
      <c r="I11" s="58"/>
      <c r="J11" s="59"/>
      <c r="K11" s="57"/>
      <c r="L11" s="60"/>
      <c r="M11" s="61"/>
      <c r="N11" s="57"/>
      <c r="O11" s="60"/>
      <c r="P11" s="55"/>
      <c r="Q11" s="58"/>
      <c r="R11" s="61"/>
      <c r="S11" s="61"/>
      <c r="T11" s="121"/>
      <c r="U11" s="126"/>
      <c r="V11" s="124" t="str">
        <f t="shared" si="0"/>
        <v/>
      </c>
      <c r="W11" s="126"/>
      <c r="X11" s="126"/>
      <c r="Y11" s="126"/>
      <c r="Z11" s="126"/>
      <c r="AA11" s="124" t="str">
        <f t="shared" si="1"/>
        <v/>
      </c>
      <c r="AB11" s="126"/>
      <c r="AC11" s="121" t="str">
        <f t="shared" si="2"/>
        <v/>
      </c>
    </row>
    <row r="12" spans="1:29">
      <c r="A12" s="25">
        <v>8</v>
      </c>
      <c r="B12" s="2">
        <v>138</v>
      </c>
      <c r="C12" s="2">
        <v>3</v>
      </c>
      <c r="D12" s="40">
        <v>17</v>
      </c>
      <c r="E12" s="55"/>
      <c r="F12" s="55"/>
      <c r="G12" s="56"/>
      <c r="H12" s="57"/>
      <c r="I12" s="58"/>
      <c r="J12" s="59"/>
      <c r="K12" s="57"/>
      <c r="L12" s="60"/>
      <c r="M12" s="61"/>
      <c r="N12" s="57"/>
      <c r="O12" s="60"/>
      <c r="P12" s="55"/>
      <c r="Q12" s="58"/>
      <c r="R12" s="61"/>
      <c r="S12" s="61"/>
      <c r="T12" s="121"/>
      <c r="U12" s="126"/>
      <c r="V12" s="124" t="str">
        <f t="shared" si="0"/>
        <v/>
      </c>
      <c r="W12" s="126"/>
      <c r="X12" s="126"/>
      <c r="Y12" s="126"/>
      <c r="Z12" s="126"/>
      <c r="AA12" s="124" t="str">
        <f t="shared" si="1"/>
        <v/>
      </c>
      <c r="AB12" s="126"/>
      <c r="AC12" s="121" t="str">
        <f t="shared" si="2"/>
        <v/>
      </c>
    </row>
    <row r="13" spans="1:29" ht="13.5" thickBot="1">
      <c r="A13" s="26">
        <v>9</v>
      </c>
      <c r="B13" s="4">
        <v>310</v>
      </c>
      <c r="C13" s="4">
        <v>4</v>
      </c>
      <c r="D13" s="41">
        <v>7</v>
      </c>
      <c r="E13" s="84"/>
      <c r="F13" s="84"/>
      <c r="G13" s="62"/>
      <c r="H13" s="63"/>
      <c r="I13" s="64"/>
      <c r="J13" s="65"/>
      <c r="K13" s="63"/>
      <c r="L13" s="66"/>
      <c r="M13" s="67"/>
      <c r="N13" s="63"/>
      <c r="O13" s="66"/>
      <c r="P13" s="84"/>
      <c r="Q13" s="64"/>
      <c r="R13" s="67"/>
      <c r="S13" s="67"/>
      <c r="T13" s="128"/>
      <c r="U13" s="127"/>
      <c r="V13" s="124" t="str">
        <f t="shared" si="0"/>
        <v/>
      </c>
      <c r="W13" s="127"/>
      <c r="X13" s="127"/>
      <c r="Y13" s="127"/>
      <c r="Z13" s="127"/>
      <c r="AA13" s="124" t="str">
        <f t="shared" si="1"/>
        <v/>
      </c>
      <c r="AB13" s="127"/>
      <c r="AC13" s="128" t="str">
        <f t="shared" si="2"/>
        <v/>
      </c>
    </row>
    <row r="14" spans="1:29" ht="14.25" thickTop="1" thickBot="1">
      <c r="A14" s="27"/>
      <c r="B14" s="8">
        <f>SUM(B5:B13)</f>
        <v>2767</v>
      </c>
      <c r="C14" s="8">
        <f>SUM(C5:C13)</f>
        <v>36</v>
      </c>
      <c r="D14" s="42" t="s">
        <v>5</v>
      </c>
      <c r="E14" s="30">
        <f>SUM(E5:E13)</f>
        <v>0</v>
      </c>
      <c r="F14" s="30">
        <f>SUM(F5:F13)</f>
        <v>0</v>
      </c>
      <c r="G14" s="37">
        <f>SUM(G5:G13)</f>
        <v>0</v>
      </c>
      <c r="H14" s="10">
        <f>SUM(H5:H13)</f>
        <v>0</v>
      </c>
      <c r="I14" s="29">
        <f>SUM(I5:I13)</f>
        <v>0</v>
      </c>
      <c r="J14" s="35" t="str">
        <f>IF((A28=27),"",(SUM(J5:J13)/SUM(J5:L13))*100)</f>
        <v/>
      </c>
      <c r="K14" s="22" t="str">
        <f>IF((A28=27),"",(SUM(K5:K13)/SUM(J5:L13))*100)</f>
        <v/>
      </c>
      <c r="L14" s="31" t="str">
        <f>IF((A28=27),"",(SUM(L5:L13)/SUM(J5:L13))*100)</f>
        <v/>
      </c>
      <c r="M14" s="15">
        <f>SUM(M5:M13)</f>
        <v>0</v>
      </c>
      <c r="N14" s="10">
        <f>SUM(N5:N13)</f>
        <v>0</v>
      </c>
      <c r="O14" s="17">
        <f>SUM(O5:O13)</f>
        <v>0</v>
      </c>
      <c r="P14" s="30">
        <f>SUM(P5:P13)</f>
        <v>0</v>
      </c>
      <c r="Q14" s="29">
        <f>SUM(Q5:Q13)</f>
        <v>0</v>
      </c>
      <c r="R14" s="153"/>
      <c r="S14" s="15" t="str">
        <f>IF(Q14=0,"",SUM(S5:S13)/Q14)</f>
        <v/>
      </c>
      <c r="T14" s="129"/>
      <c r="U14" s="130"/>
      <c r="V14" s="129">
        <f>SUM(V5:V13)</f>
        <v>0</v>
      </c>
      <c r="W14" s="130">
        <f>ColorFunction($E$30,$E$5:$E$13)</f>
        <v>0</v>
      </c>
      <c r="X14" s="130">
        <f>ColorFunction($E$31,$E$5:$E$13)</f>
        <v>0</v>
      </c>
      <c r="Y14" s="130">
        <f>ColorFunction($E$32,$E$5:$E$13)</f>
        <v>0</v>
      </c>
      <c r="Z14" s="130">
        <f>ColorFunction($E$33,$E$5:$E$13)</f>
        <v>0</v>
      </c>
      <c r="AA14" s="131">
        <f>SUM(AA5:AA13)/(9-Q14)*100</f>
        <v>0</v>
      </c>
      <c r="AB14" s="130">
        <f>COUNTIF(P5:P13,"&gt;2")</f>
        <v>0</v>
      </c>
      <c r="AC14" s="129" t="str">
        <f>IF((G14=0),"",SUM(AC5:AC13)/G14*100)</f>
        <v/>
      </c>
    </row>
    <row r="15" spans="1:29" ht="13.5" thickTop="1">
      <c r="A15" s="24">
        <v>10</v>
      </c>
      <c r="B15" s="3">
        <v>481</v>
      </c>
      <c r="C15" s="3">
        <v>5</v>
      </c>
      <c r="D15" s="39">
        <v>4</v>
      </c>
      <c r="E15" s="48"/>
      <c r="F15" s="91"/>
      <c r="G15" s="48"/>
      <c r="H15" s="52"/>
      <c r="I15" s="68"/>
      <c r="J15" s="51"/>
      <c r="K15" s="52"/>
      <c r="L15" s="53"/>
      <c r="M15" s="69"/>
      <c r="N15" s="52"/>
      <c r="O15" s="53"/>
      <c r="P15" s="91"/>
      <c r="Q15" s="68"/>
      <c r="R15" s="69"/>
      <c r="S15" s="69"/>
      <c r="T15" s="122"/>
      <c r="U15" s="124"/>
      <c r="V15" s="124" t="str">
        <f t="shared" ref="V15:V23" si="3">IF(Q15=0,"",P15)</f>
        <v/>
      </c>
      <c r="W15" s="124"/>
      <c r="X15" s="124"/>
      <c r="Y15" s="124"/>
      <c r="Z15" s="124"/>
      <c r="AA15" s="124" t="str">
        <f t="shared" ref="AA15:AA23" si="4">IF(AND(Q15="",P15=1),1,"")</f>
        <v/>
      </c>
      <c r="AB15" s="124"/>
      <c r="AC15" s="125" t="str">
        <f t="shared" ref="AC15:AC23" si="5">IF(AND(G15=""),"",SUM(K15))</f>
        <v/>
      </c>
    </row>
    <row r="16" spans="1:29">
      <c r="A16" s="25">
        <v>11</v>
      </c>
      <c r="B16" s="2">
        <v>319</v>
      </c>
      <c r="C16" s="2">
        <v>4</v>
      </c>
      <c r="D16" s="40">
        <v>16</v>
      </c>
      <c r="E16" s="56"/>
      <c r="F16" s="55"/>
      <c r="G16" s="56"/>
      <c r="H16" s="57"/>
      <c r="I16" s="58"/>
      <c r="J16" s="59"/>
      <c r="K16" s="57"/>
      <c r="L16" s="60"/>
      <c r="M16" s="61"/>
      <c r="N16" s="57"/>
      <c r="O16" s="60"/>
      <c r="P16" s="55"/>
      <c r="Q16" s="58"/>
      <c r="R16" s="61"/>
      <c r="S16" s="61"/>
      <c r="T16" s="121"/>
      <c r="U16" s="126"/>
      <c r="V16" s="124" t="str">
        <f t="shared" si="3"/>
        <v/>
      </c>
      <c r="W16" s="126"/>
      <c r="X16" s="126"/>
      <c r="Y16" s="126"/>
      <c r="Z16" s="126"/>
      <c r="AA16" s="124" t="str">
        <f t="shared" si="4"/>
        <v/>
      </c>
      <c r="AB16" s="126"/>
      <c r="AC16" s="121" t="str">
        <f t="shared" si="5"/>
        <v/>
      </c>
    </row>
    <row r="17" spans="1:29">
      <c r="A17" s="25">
        <v>12</v>
      </c>
      <c r="B17" s="2">
        <v>431</v>
      </c>
      <c r="C17" s="2">
        <v>5</v>
      </c>
      <c r="D17" s="40">
        <v>2</v>
      </c>
      <c r="E17" s="48"/>
      <c r="F17" s="55"/>
      <c r="G17" s="56"/>
      <c r="H17" s="57"/>
      <c r="I17" s="58"/>
      <c r="J17" s="59"/>
      <c r="K17" s="57"/>
      <c r="L17" s="60"/>
      <c r="M17" s="61"/>
      <c r="N17" s="57"/>
      <c r="O17" s="60"/>
      <c r="P17" s="55"/>
      <c r="Q17" s="58"/>
      <c r="R17" s="61"/>
      <c r="S17" s="61"/>
      <c r="T17" s="121"/>
      <c r="U17" s="126"/>
      <c r="V17" s="124" t="str">
        <f t="shared" si="3"/>
        <v/>
      </c>
      <c r="W17" s="126"/>
      <c r="X17" s="126"/>
      <c r="Y17" s="126"/>
      <c r="Z17" s="126"/>
      <c r="AA17" s="124" t="str">
        <f t="shared" si="4"/>
        <v/>
      </c>
      <c r="AB17" s="126"/>
      <c r="AC17" s="121" t="str">
        <f t="shared" si="5"/>
        <v/>
      </c>
    </row>
    <row r="18" spans="1:29">
      <c r="A18" s="25">
        <v>13</v>
      </c>
      <c r="B18" s="2">
        <v>122</v>
      </c>
      <c r="C18" s="2">
        <v>3</v>
      </c>
      <c r="D18" s="40">
        <v>18</v>
      </c>
      <c r="E18" s="56"/>
      <c r="F18" s="55"/>
      <c r="G18" s="56"/>
      <c r="H18" s="57"/>
      <c r="I18" s="58"/>
      <c r="J18" s="59"/>
      <c r="K18" s="57"/>
      <c r="L18" s="60"/>
      <c r="M18" s="61"/>
      <c r="N18" s="57"/>
      <c r="O18" s="60"/>
      <c r="P18" s="55"/>
      <c r="Q18" s="58"/>
      <c r="R18" s="61"/>
      <c r="S18" s="61"/>
      <c r="T18" s="121"/>
      <c r="U18" s="126"/>
      <c r="V18" s="124" t="str">
        <f t="shared" si="3"/>
        <v/>
      </c>
      <c r="W18" s="126"/>
      <c r="X18" s="126"/>
      <c r="Y18" s="126"/>
      <c r="Z18" s="126"/>
      <c r="AA18" s="124" t="str">
        <f t="shared" si="4"/>
        <v/>
      </c>
      <c r="AB18" s="126"/>
      <c r="AC18" s="121" t="str">
        <f t="shared" si="5"/>
        <v/>
      </c>
    </row>
    <row r="19" spans="1:29">
      <c r="A19" s="25">
        <v>14</v>
      </c>
      <c r="B19" s="2">
        <v>379</v>
      </c>
      <c r="C19" s="2">
        <v>4</v>
      </c>
      <c r="D19" s="40">
        <v>6</v>
      </c>
      <c r="E19" s="56"/>
      <c r="F19" s="55"/>
      <c r="G19" s="56"/>
      <c r="H19" s="57"/>
      <c r="I19" s="58"/>
      <c r="J19" s="59"/>
      <c r="K19" s="57"/>
      <c r="L19" s="60"/>
      <c r="M19" s="61"/>
      <c r="N19" s="57"/>
      <c r="O19" s="60"/>
      <c r="P19" s="55"/>
      <c r="Q19" s="58"/>
      <c r="R19" s="61"/>
      <c r="S19" s="61"/>
      <c r="T19" s="121"/>
      <c r="U19" s="126"/>
      <c r="V19" s="124" t="str">
        <f t="shared" si="3"/>
        <v/>
      </c>
      <c r="W19" s="126"/>
      <c r="X19" s="126"/>
      <c r="Y19" s="126"/>
      <c r="Z19" s="126"/>
      <c r="AA19" s="124" t="str">
        <f t="shared" si="4"/>
        <v/>
      </c>
      <c r="AB19" s="126"/>
      <c r="AC19" s="121" t="str">
        <f t="shared" si="5"/>
        <v/>
      </c>
    </row>
    <row r="20" spans="1:29">
      <c r="A20" s="25">
        <v>15</v>
      </c>
      <c r="B20" s="2">
        <v>316</v>
      </c>
      <c r="C20" s="2">
        <v>4</v>
      </c>
      <c r="D20" s="40">
        <v>8</v>
      </c>
      <c r="E20" s="56"/>
      <c r="F20" s="55"/>
      <c r="G20" s="56"/>
      <c r="H20" s="57"/>
      <c r="I20" s="58"/>
      <c r="J20" s="59"/>
      <c r="K20" s="57"/>
      <c r="L20" s="60"/>
      <c r="M20" s="61"/>
      <c r="N20" s="57"/>
      <c r="O20" s="60"/>
      <c r="P20" s="55"/>
      <c r="Q20" s="58"/>
      <c r="R20" s="61"/>
      <c r="S20" s="61"/>
      <c r="T20" s="121"/>
      <c r="U20" s="126"/>
      <c r="V20" s="124" t="str">
        <f t="shared" si="3"/>
        <v/>
      </c>
      <c r="W20" s="126"/>
      <c r="X20" s="126"/>
      <c r="Y20" s="126"/>
      <c r="Z20" s="126"/>
      <c r="AA20" s="124" t="str">
        <f t="shared" si="4"/>
        <v/>
      </c>
      <c r="AB20" s="126"/>
      <c r="AC20" s="121" t="str">
        <f t="shared" si="5"/>
        <v/>
      </c>
    </row>
    <row r="21" spans="1:29">
      <c r="A21" s="25">
        <v>16</v>
      </c>
      <c r="B21" s="2">
        <v>322</v>
      </c>
      <c r="C21" s="2">
        <v>4</v>
      </c>
      <c r="D21" s="40">
        <v>14</v>
      </c>
      <c r="E21" s="56"/>
      <c r="F21" s="55"/>
      <c r="G21" s="56"/>
      <c r="H21" s="57"/>
      <c r="I21" s="58"/>
      <c r="J21" s="59"/>
      <c r="K21" s="57"/>
      <c r="L21" s="60"/>
      <c r="M21" s="61"/>
      <c r="N21" s="57"/>
      <c r="O21" s="60"/>
      <c r="P21" s="55"/>
      <c r="Q21" s="58"/>
      <c r="R21" s="61"/>
      <c r="S21" s="61"/>
      <c r="T21" s="121"/>
      <c r="U21" s="126"/>
      <c r="V21" s="124" t="str">
        <f t="shared" si="3"/>
        <v/>
      </c>
      <c r="W21" s="126"/>
      <c r="X21" s="126"/>
      <c r="Y21" s="126"/>
      <c r="Z21" s="126"/>
      <c r="AA21" s="124" t="str">
        <f t="shared" si="4"/>
        <v/>
      </c>
      <c r="AB21" s="126"/>
      <c r="AC21" s="121" t="str">
        <f t="shared" si="5"/>
        <v/>
      </c>
    </row>
    <row r="22" spans="1:29">
      <c r="A22" s="25">
        <v>17</v>
      </c>
      <c r="B22" s="2">
        <v>345</v>
      </c>
      <c r="C22" s="2">
        <v>4</v>
      </c>
      <c r="D22" s="40">
        <v>10</v>
      </c>
      <c r="E22" s="56"/>
      <c r="F22" s="55"/>
      <c r="G22" s="56"/>
      <c r="H22" s="57"/>
      <c r="I22" s="58"/>
      <c r="J22" s="59"/>
      <c r="K22" s="57"/>
      <c r="L22" s="60"/>
      <c r="M22" s="61"/>
      <c r="N22" s="57"/>
      <c r="O22" s="60"/>
      <c r="P22" s="55"/>
      <c r="Q22" s="58"/>
      <c r="R22" s="61"/>
      <c r="S22" s="61"/>
      <c r="T22" s="121"/>
      <c r="U22" s="126"/>
      <c r="V22" s="124" t="str">
        <f t="shared" si="3"/>
        <v/>
      </c>
      <c r="W22" s="126"/>
      <c r="X22" s="126"/>
      <c r="Y22" s="126"/>
      <c r="Z22" s="126"/>
      <c r="AA22" s="124" t="str">
        <f t="shared" si="4"/>
        <v/>
      </c>
      <c r="AB22" s="126"/>
      <c r="AC22" s="121" t="str">
        <f t="shared" si="5"/>
        <v/>
      </c>
    </row>
    <row r="23" spans="1:29" ht="13.5" thickBot="1">
      <c r="A23" s="28">
        <v>18</v>
      </c>
      <c r="B23" s="5">
        <v>281</v>
      </c>
      <c r="C23" s="5">
        <v>4</v>
      </c>
      <c r="D23" s="43">
        <v>12</v>
      </c>
      <c r="E23" s="56"/>
      <c r="F23" s="70"/>
      <c r="G23" s="71"/>
      <c r="H23" s="72"/>
      <c r="I23" s="73"/>
      <c r="J23" s="74"/>
      <c r="K23" s="72"/>
      <c r="L23" s="75"/>
      <c r="M23" s="76"/>
      <c r="N23" s="72"/>
      <c r="O23" s="75"/>
      <c r="P23" s="70"/>
      <c r="Q23" s="73"/>
      <c r="R23" s="76"/>
      <c r="S23" s="76"/>
      <c r="T23" s="133"/>
      <c r="U23" s="132"/>
      <c r="V23" s="124" t="str">
        <f t="shared" si="3"/>
        <v/>
      </c>
      <c r="W23" s="132"/>
      <c r="X23" s="132"/>
      <c r="Y23" s="132"/>
      <c r="Z23" s="132"/>
      <c r="AA23" s="124" t="str">
        <f t="shared" si="4"/>
        <v/>
      </c>
      <c r="AB23" s="132"/>
      <c r="AC23" s="128" t="str">
        <f t="shared" si="5"/>
        <v/>
      </c>
    </row>
    <row r="24" spans="1:29" ht="14.25" thickTop="1" thickBot="1">
      <c r="A24" s="7"/>
      <c r="B24" s="8">
        <f>SUM(B15:B23)</f>
        <v>2996</v>
      </c>
      <c r="C24" s="8">
        <f>SUM(C15:C23)</f>
        <v>37</v>
      </c>
      <c r="D24" s="42" t="s">
        <v>6</v>
      </c>
      <c r="E24" s="30">
        <f>SUM(E15:E23)</f>
        <v>0</v>
      </c>
      <c r="F24" s="30">
        <f>SUM(F15:F23)</f>
        <v>0</v>
      </c>
      <c r="G24" s="37">
        <f>SUM(G15:G23)</f>
        <v>0</v>
      </c>
      <c r="H24" s="10">
        <f>SUM(H15:H23)</f>
        <v>0</v>
      </c>
      <c r="I24" s="29">
        <f>SUM(I15:I23)</f>
        <v>0</v>
      </c>
      <c r="J24" s="35" t="str">
        <f>IF((A29=27),"",(SUM(J15:J23)/SUM(J15:L23))*100)</f>
        <v/>
      </c>
      <c r="K24" s="35" t="str">
        <f>IF((A29=27),"",(SUM(K15:K23)/SUM(J15:L23))*100)</f>
        <v/>
      </c>
      <c r="L24" s="35" t="str">
        <f>IF((A29=27),"",(SUM(L15:L23)/SUM(J15:L23))*100)</f>
        <v/>
      </c>
      <c r="M24" s="15">
        <f>SUM(M15:M23)</f>
        <v>0</v>
      </c>
      <c r="N24" s="10">
        <f>SUM(N15:N23)</f>
        <v>0</v>
      </c>
      <c r="O24" s="17">
        <f>SUM(O15:O23)</f>
        <v>0</v>
      </c>
      <c r="P24" s="30">
        <f>SUM(P15:P23)</f>
        <v>0</v>
      </c>
      <c r="Q24" s="29">
        <f>SUM(Q15:Q23)</f>
        <v>0</v>
      </c>
      <c r="R24" s="153"/>
      <c r="S24" s="15" t="str">
        <f>IF(Q24=0,"",SUM(S15:S23)/Q24)</f>
        <v/>
      </c>
      <c r="T24" s="129"/>
      <c r="U24" s="130"/>
      <c r="V24" s="129">
        <f>SUM(V15:V23)</f>
        <v>0</v>
      </c>
      <c r="W24" s="130">
        <f>ColorFunction($E$30,$E$15:$E$23)</f>
        <v>0</v>
      </c>
      <c r="X24" s="130">
        <f>ColorFunction($E$31,$E$15:$E$23)</f>
        <v>0</v>
      </c>
      <c r="Y24" s="130">
        <f>ColorFunction($E$32,$E$15:$E$23)</f>
        <v>0</v>
      </c>
      <c r="Z24" s="130">
        <f>ColorFunction($E$33,$E$15:$E$23)</f>
        <v>0</v>
      </c>
      <c r="AA24" s="131">
        <f>SUM(AA15:AA23)/(9-Q14)*100</f>
        <v>0</v>
      </c>
      <c r="AB24" s="130">
        <f>COUNTIF(P15:P23,"&gt;2")</f>
        <v>0</v>
      </c>
      <c r="AC24" s="131" t="str">
        <f>IF((G24=0),"",SUM(AC15:AC23)/G24*100)</f>
        <v/>
      </c>
    </row>
    <row r="25" spans="1:29" ht="14.25" thickTop="1" thickBot="1">
      <c r="A25" s="6"/>
      <c r="B25" s="9">
        <f>SUM(B24,B14)</f>
        <v>5763</v>
      </c>
      <c r="C25" s="9">
        <f>SUM(C24,C14)</f>
        <v>73</v>
      </c>
      <c r="D25" s="44" t="s">
        <v>7</v>
      </c>
      <c r="E25" s="81" t="str">
        <f>IF(E14=0,"0",(E24+E14))</f>
        <v>0</v>
      </c>
      <c r="F25" s="30">
        <f>SUM(F14,F24)</f>
        <v>0</v>
      </c>
      <c r="G25" s="18">
        <f>SUM(G24,G14)</f>
        <v>0</v>
      </c>
      <c r="H25" s="11">
        <f>SUM(H24,H14)</f>
        <v>0</v>
      </c>
      <c r="I25" s="20">
        <f>SUM(I24,I14)</f>
        <v>0</v>
      </c>
      <c r="J25" s="36" t="str">
        <f>IF((A28=27),"",(SUM(J14,J24)/2))</f>
        <v/>
      </c>
      <c r="K25" s="23" t="str">
        <f>IF((A28=27),"",(SUM(K14,K24)/2))</f>
        <v/>
      </c>
      <c r="L25" s="32" t="str">
        <f>IF((A28=27),"",(SUM(L14,L24)/2))</f>
        <v/>
      </c>
      <c r="M25" s="33">
        <f>SUM(M24,M14)</f>
        <v>0</v>
      </c>
      <c r="N25" s="11">
        <f>SUM(N24,N14)</f>
        <v>0</v>
      </c>
      <c r="O25" s="21">
        <f>SUM(O24,O14)</f>
        <v>0</v>
      </c>
      <c r="P25" s="92" t="str">
        <f>IF(P14+P24=0,"",SUM(P24,P14))</f>
        <v/>
      </c>
      <c r="Q25" s="20" t="str">
        <f>IF(Q14+Q24=0,"",SUM(Q24,Q14))</f>
        <v/>
      </c>
      <c r="R25" s="154"/>
      <c r="S25" s="33" t="str">
        <f>IF(Q25="","",SUM(S24,S14)/2)</f>
        <v/>
      </c>
      <c r="T25" s="80" t="str">
        <f>IF(N25=0,"",(O25)/N25*100)</f>
        <v/>
      </c>
      <c r="U25" s="82" t="str">
        <f>IF(Q25="","",(Q25)/18*100)</f>
        <v/>
      </c>
      <c r="V25" s="93" t="str">
        <f>IF(Q25="","",(V14+V24)/Q25)</f>
        <v/>
      </c>
      <c r="W25" s="82">
        <f>SUM(W14,W24)</f>
        <v>0</v>
      </c>
      <c r="X25" s="82" t="str">
        <f>IF(X14+X24=0,"",SUM(X14,X24))</f>
        <v/>
      </c>
      <c r="Y25" s="82">
        <f>SUM(Y14,Y24)</f>
        <v>0</v>
      </c>
      <c r="Z25" s="82">
        <f>SUM(Z14,Z24)</f>
        <v>0</v>
      </c>
      <c r="AA25" s="101" t="str">
        <f>IF(Q25="","",SUM(AA5:AA13,AA15:AA23)/SUM(18-Q25)*100)</f>
        <v/>
      </c>
      <c r="AB25" s="82">
        <f>SUM(AB14,AB24)</f>
        <v>0</v>
      </c>
      <c r="AC25" s="102">
        <f>SUM(AC24,AC14)/2</f>
        <v>0</v>
      </c>
    </row>
    <row r="26" spans="1:29" ht="13.5" thickTop="1"/>
    <row r="27" spans="1:29">
      <c r="E27" s="85" t="s">
        <v>56</v>
      </c>
    </row>
    <row r="28" spans="1:29" ht="15.75" thickBot="1">
      <c r="A28" s="103">
        <f>COUNTBLANK(I5:K13)</f>
        <v>27</v>
      </c>
      <c r="W28" s="155" t="s">
        <v>115</v>
      </c>
    </row>
    <row r="29" spans="1:29" ht="14.25" thickTop="1" thickBot="1">
      <c r="A29" s="103">
        <f>COUNTBLANK(I15:K23)</f>
        <v>27</v>
      </c>
      <c r="E29" t="s">
        <v>54</v>
      </c>
      <c r="S29" s="37" t="s">
        <v>94</v>
      </c>
      <c r="T29" s="14"/>
      <c r="W29" s="156" t="s">
        <v>116</v>
      </c>
      <c r="X29" s="160" t="s">
        <v>123</v>
      </c>
      <c r="Y29" s="156" t="s">
        <v>109</v>
      </c>
    </row>
    <row r="30" spans="1:29" ht="14.25" thickTop="1" thickBot="1">
      <c r="A30" s="103">
        <f>SUM(L5:L23)</f>
        <v>0</v>
      </c>
      <c r="E30" s="123" t="s">
        <v>79</v>
      </c>
      <c r="S30" s="30" t="s">
        <v>95</v>
      </c>
      <c r="T30" s="30">
        <f>SUMIF(C:C,"3",E:E)/COUNTIF(C:C,3)</f>
        <v>0</v>
      </c>
      <c r="W30" s="156" t="s">
        <v>117</v>
      </c>
      <c r="X30" s="118">
        <f>COUNTIFS(R5:R23,"&gt;=45",R5:R23,"&lt;=70")</f>
        <v>0</v>
      </c>
      <c r="Y30" s="157" t="str">
        <f>IF(X30=0,"",AVERAGEIFS(S5:S23,R5:R23,"&gt;=45",R5:R23,"&lt;=70"))</f>
        <v/>
      </c>
    </row>
    <row r="31" spans="1:29" ht="14.25" thickTop="1" thickBot="1">
      <c r="E31" s="88" t="s">
        <v>51</v>
      </c>
      <c r="S31" s="30" t="s">
        <v>96</v>
      </c>
      <c r="T31" s="30">
        <f>SUMIF(C:C,"4",E:E)/COUNTIF(C:C,4)</f>
        <v>0</v>
      </c>
      <c r="W31" s="158" t="s">
        <v>118</v>
      </c>
      <c r="X31" s="118">
        <f>COUNTIFS(R5:R23,"&gt;=71",R5:R23,"&lt;=90")</f>
        <v>0</v>
      </c>
      <c r="Y31" s="157" t="str">
        <f>IF(X31=0,"",AVERAGEIFS(S5:S23,R5:R23,"&gt;=71",R5:R23,"&lt;=90"))</f>
        <v/>
      </c>
    </row>
    <row r="32" spans="1:29" ht="14.25" thickTop="1" thickBot="1">
      <c r="E32" s="119" t="s">
        <v>52</v>
      </c>
      <c r="S32" s="30" t="s">
        <v>97</v>
      </c>
      <c r="T32" s="30">
        <f>SUMIF(C:C,"5",E:E)/COUNTIF(C:C,5)</f>
        <v>0</v>
      </c>
      <c r="W32" s="158" t="s">
        <v>119</v>
      </c>
      <c r="X32" s="118">
        <f>COUNTIFS(R5:R23,"&gt;=91",R5:R23,"&lt;=115")</f>
        <v>0</v>
      </c>
      <c r="Y32" s="159" t="str">
        <f>IF(X32=0,"",AVERAGEIFS(S5:S23,R5:R23,"&gt;=91",R5:R23,"&lt;=115"))</f>
        <v/>
      </c>
    </row>
    <row r="33" spans="5:26" ht="14.25" thickTop="1" thickBot="1">
      <c r="E33" s="89" t="s">
        <v>55</v>
      </c>
      <c r="F33" s="89"/>
      <c r="G33" s="89"/>
      <c r="W33" s="158" t="s">
        <v>120</v>
      </c>
      <c r="X33" s="118">
        <f>COUNTIFS(R5:R23,"&gt;=116",R5:R23,"&lt;=140")</f>
        <v>0</v>
      </c>
      <c r="Y33" s="157" t="str">
        <f>IF(X33=0,"",AVERAGEIFS(S5:S23,R5:R23,"&gt;=116",R5:R23,"&lt;=140"))</f>
        <v/>
      </c>
    </row>
    <row r="34" spans="5:26" ht="14.25" thickTop="1" thickBot="1">
      <c r="S34" s="30" t="s">
        <v>102</v>
      </c>
      <c r="T34" s="136" t="str">
        <f>IF(E25="0","",SUM(E5:E8)-SUM(C5:C8))</f>
        <v/>
      </c>
      <c r="W34" s="158" t="s">
        <v>121</v>
      </c>
      <c r="X34" s="118">
        <f>COUNTIFS(R5:R23,"&gt;=141",R5:R23,"&lt;=161")</f>
        <v>0</v>
      </c>
      <c r="Y34" s="157" t="str">
        <f>IF(X34=0,"",AVERAGEIFS(S5:S23,R5:R23,"&gt;=141",R5:R23,"&lt;=160"))</f>
        <v/>
      </c>
    </row>
    <row r="35" spans="5:26" ht="14.25" thickTop="1" thickBot="1">
      <c r="S35" s="30" t="s">
        <v>103</v>
      </c>
      <c r="T35" s="136" t="str">
        <f>IF(E25="0","",SUM(E20:E23)-SUM(C20:C23))</f>
        <v/>
      </c>
      <c r="W35" s="158" t="s">
        <v>122</v>
      </c>
      <c r="X35" s="118">
        <f>COUNTIFS(R5:R23,"&gt;=161",R5:R23,"&lt;=180")</f>
        <v>0</v>
      </c>
      <c r="Y35" s="157" t="str">
        <f>IF(X35=0,"",AVERAGEIFS(S5:S23,R5:R23,"&gt;=161",R5:R23,"&lt;=180"))</f>
        <v/>
      </c>
    </row>
    <row r="36" spans="5:26" ht="13.5" thickTop="1"/>
    <row r="37" spans="5:26" ht="13.5" thickBot="1">
      <c r="W37" s="98" t="s">
        <v>124</v>
      </c>
    </row>
    <row r="38" spans="5:26" ht="14.25" thickTop="1" thickBot="1">
      <c r="W38" s="156" t="s">
        <v>116</v>
      </c>
      <c r="X38" s="160" t="s">
        <v>123</v>
      </c>
      <c r="Y38" s="165" t="s">
        <v>138</v>
      </c>
      <c r="Z38" s="166" t="s">
        <v>135</v>
      </c>
    </row>
    <row r="39" spans="5:26" ht="14.25" thickTop="1" thickBot="1">
      <c r="W39" s="158" t="s">
        <v>139</v>
      </c>
      <c r="X39" s="118">
        <f>COUNTIFS(S5:S23,"&gt;=0,1",S5:S23,"&lt;=0,9")</f>
        <v>0</v>
      </c>
      <c r="Y39" s="86" t="str">
        <f>IF(X39=0,"",COUNTIFS(P5:P23,"=1",S5:S23,"&lt;1"))</f>
        <v/>
      </c>
      <c r="Z39" s="86" t="str">
        <f t="shared" ref="Z39" si="6">IF(X39=0,"",Y39/X39*100)</f>
        <v/>
      </c>
    </row>
    <row r="40" spans="5:26" ht="14.25" thickTop="1" thickBot="1">
      <c r="W40" s="156" t="s">
        <v>125</v>
      </c>
      <c r="X40" s="118">
        <f>COUNTIFS(S5:S23,"&gt;=1",S5:S23,"&lt;=1,5")</f>
        <v>0</v>
      </c>
      <c r="Y40" s="86" t="str">
        <f>IF(X40=0,"",COUNTIFS(P5:P23,"=1",S5:S23,"&gt;=1",S5:S23,"&lt;=1,5"))</f>
        <v/>
      </c>
      <c r="Z40" s="86" t="str">
        <f>IF(X40=0,"",Y40/X40*100)</f>
        <v/>
      </c>
    </row>
    <row r="41" spans="5:26" ht="14.25" thickTop="1" thickBot="1">
      <c r="W41" s="156" t="s">
        <v>126</v>
      </c>
      <c r="X41" s="118">
        <f>COUNTIFS(S5:S23,"&gt;=1,6",S5:S23,"&lt;=3")</f>
        <v>0</v>
      </c>
      <c r="Y41" s="86" t="str">
        <f>IF(X41=0,"",COUNTIFS(P5:P23,"=1",S5:S23,"&gt;=1,6",S5:S23,"&lt;=3"))</f>
        <v/>
      </c>
      <c r="Z41" s="86" t="str">
        <f t="shared" ref="Z41:Z44" si="7">IF(X41=0,"",Y41/X41*100)</f>
        <v/>
      </c>
    </row>
    <row r="42" spans="5:26" ht="14.25" thickTop="1" thickBot="1">
      <c r="W42" s="156" t="s">
        <v>127</v>
      </c>
      <c r="X42" s="118">
        <f>COUNTIFS(S5:S23,"&gt;=3,1",S5:S23,"&lt;=4,5")</f>
        <v>0</v>
      </c>
      <c r="Y42" s="86" t="str">
        <f>IF(X42=0,"",COUNTIFS(P5:P23,"=1",S5:S23,"&gt;=3,1",S5:S23,"&lt;=4,5"))</f>
        <v/>
      </c>
      <c r="Z42" s="86" t="str">
        <f t="shared" si="7"/>
        <v/>
      </c>
    </row>
    <row r="43" spans="5:26" ht="14.25" thickTop="1" thickBot="1">
      <c r="W43" s="156" t="s">
        <v>128</v>
      </c>
      <c r="X43" s="118">
        <f>COUNTIFS(S5:S23,"&gt;=4,6",S5:S23,"&lt;=6")</f>
        <v>0</v>
      </c>
      <c r="Y43" s="86" t="str">
        <f>IF(X43=0,"",COUNTIFS(P5:P23,"=1",S5:S23,"&gt;=4,6",S5:S23,"&lt;=6"))</f>
        <v/>
      </c>
      <c r="Z43" s="86" t="str">
        <f t="shared" si="7"/>
        <v/>
      </c>
    </row>
    <row r="44" spans="5:26" ht="14.25" thickTop="1" thickBot="1">
      <c r="W44" s="158" t="s">
        <v>136</v>
      </c>
      <c r="X44" s="118">
        <f>COUNTIFS(S5:S23,"&gt;6")</f>
        <v>0</v>
      </c>
      <c r="Y44" s="86" t="str">
        <f>IF(X44=0,"",COUNTIFS(P5:P23,"=1",S5:S23,"&gt;6"))</f>
        <v/>
      </c>
      <c r="Z44" s="86" t="str">
        <f t="shared" si="7"/>
        <v/>
      </c>
    </row>
    <row r="45" spans="5:26" ht="13.5" thickTop="1"/>
  </sheetData>
  <pageMargins left="0.7" right="0.7" top="0.75" bottom="0.75" header="0.3" footer="0.3"/>
</worksheet>
</file>

<file path=xl/worksheets/sheet27.xml><?xml version="1.0" encoding="utf-8"?>
<worksheet xmlns="http://schemas.openxmlformats.org/spreadsheetml/2006/main" xmlns:r="http://schemas.openxmlformats.org/officeDocument/2006/relationships">
  <sheetPr codeName="Sheet26"/>
  <dimension ref="A1:AC45"/>
  <sheetViews>
    <sheetView workbookViewId="0">
      <selection activeCell="AA25" sqref="AA25"/>
    </sheetView>
  </sheetViews>
  <sheetFormatPr defaultRowHeight="12.75"/>
  <cols>
    <col min="1" max="1" width="4.42578125" customWidth="1"/>
    <col min="2" max="2" width="6" customWidth="1"/>
    <col min="3" max="3" width="4.140625" bestFit="1" customWidth="1"/>
    <col min="4" max="4" width="7.140625" bestFit="1" customWidth="1"/>
    <col min="5" max="6" width="6.7109375" customWidth="1"/>
    <col min="7" max="7" width="6.42578125" bestFit="1" customWidth="1"/>
    <col min="8" max="8" width="8.5703125" customWidth="1"/>
    <col min="9" max="9" width="6.7109375" customWidth="1"/>
    <col min="14" max="14" width="7.42578125" customWidth="1"/>
    <col min="15" max="15" width="8.28515625" customWidth="1"/>
    <col min="16" max="16" width="5.42578125" bestFit="1" customWidth="1"/>
    <col min="17" max="18" width="5.42578125" customWidth="1"/>
    <col min="19" max="19" width="16.140625" bestFit="1" customWidth="1"/>
    <col min="28" max="28" width="19.7109375" bestFit="1" customWidth="1"/>
  </cols>
  <sheetData>
    <row r="1" spans="1:29" ht="18">
      <c r="A1" s="46" t="s">
        <v>2</v>
      </c>
      <c r="B1" s="45"/>
      <c r="C1" s="45"/>
      <c r="D1" s="45"/>
      <c r="E1" s="45"/>
      <c r="F1" s="45"/>
      <c r="J1" s="47" t="str">
        <f>IF(E25="0","0","1")</f>
        <v>0</v>
      </c>
      <c r="L1" s="45" t="s">
        <v>46</v>
      </c>
      <c r="M1" s="100"/>
      <c r="O1" s="85" t="s">
        <v>75</v>
      </c>
      <c r="Q1" s="117"/>
      <c r="R1" s="152"/>
      <c r="T1" s="85" t="s">
        <v>76</v>
      </c>
      <c r="V1" s="117"/>
    </row>
    <row r="2" spans="1:29" ht="13.5" thickBot="1"/>
    <row r="3" spans="1:29" ht="14.25" thickTop="1" thickBot="1">
      <c r="A3" s="12"/>
      <c r="B3" s="13"/>
      <c r="C3" s="13"/>
      <c r="D3" s="13"/>
      <c r="E3" s="13"/>
      <c r="F3" s="116"/>
      <c r="G3" s="12"/>
      <c r="H3" s="16" t="s">
        <v>22</v>
      </c>
      <c r="I3" s="13"/>
      <c r="J3" s="12"/>
      <c r="K3" s="146" t="s">
        <v>17</v>
      </c>
      <c r="L3" s="13"/>
      <c r="M3" s="12"/>
      <c r="N3" s="16" t="s">
        <v>12</v>
      </c>
      <c r="O3" s="29"/>
      <c r="P3" s="14"/>
      <c r="Q3" s="14"/>
      <c r="R3" s="151" t="s">
        <v>112</v>
      </c>
      <c r="S3" s="29"/>
      <c r="T3" s="13"/>
      <c r="U3" s="14"/>
      <c r="V3" s="86"/>
      <c r="W3" s="86"/>
      <c r="X3" s="86"/>
      <c r="Y3" s="86"/>
      <c r="Z3" s="86"/>
      <c r="AA3" s="86"/>
      <c r="AB3" s="86"/>
      <c r="AC3" s="86"/>
    </row>
    <row r="4" spans="1:29" ht="14.25" thickTop="1" thickBot="1">
      <c r="A4" s="15" t="s">
        <v>0</v>
      </c>
      <c r="B4" s="10" t="s">
        <v>1</v>
      </c>
      <c r="C4" s="10" t="s">
        <v>3</v>
      </c>
      <c r="D4" s="17" t="s">
        <v>4</v>
      </c>
      <c r="E4" s="30" t="s">
        <v>8</v>
      </c>
      <c r="F4" s="30" t="s">
        <v>74</v>
      </c>
      <c r="G4" s="37" t="s">
        <v>19</v>
      </c>
      <c r="H4" s="17" t="s">
        <v>20</v>
      </c>
      <c r="I4" s="38" t="s">
        <v>21</v>
      </c>
      <c r="J4" s="18" t="s">
        <v>14</v>
      </c>
      <c r="K4" s="19" t="s">
        <v>15</v>
      </c>
      <c r="L4" s="19" t="s">
        <v>16</v>
      </c>
      <c r="M4" s="18" t="s">
        <v>9</v>
      </c>
      <c r="N4" s="19" t="s">
        <v>10</v>
      </c>
      <c r="O4" s="20" t="s">
        <v>11</v>
      </c>
      <c r="P4" s="29" t="s">
        <v>13</v>
      </c>
      <c r="Q4" s="29" t="s">
        <v>23</v>
      </c>
      <c r="R4" s="29" t="s">
        <v>113</v>
      </c>
      <c r="S4" s="87" t="s">
        <v>114</v>
      </c>
      <c r="T4" s="30" t="s">
        <v>18</v>
      </c>
      <c r="U4" s="29" t="s">
        <v>24</v>
      </c>
      <c r="V4" s="87" t="s">
        <v>49</v>
      </c>
      <c r="W4" s="87" t="s">
        <v>79</v>
      </c>
      <c r="X4" s="87" t="s">
        <v>51</v>
      </c>
      <c r="Y4" s="87" t="s">
        <v>52</v>
      </c>
      <c r="Z4" s="87" t="s">
        <v>53</v>
      </c>
      <c r="AA4" s="87" t="s">
        <v>48</v>
      </c>
      <c r="AB4" s="87" t="s">
        <v>81</v>
      </c>
      <c r="AC4" s="87" t="s">
        <v>57</v>
      </c>
    </row>
    <row r="5" spans="1:29" ht="13.5" thickTop="1">
      <c r="A5" s="24">
        <v>1</v>
      </c>
      <c r="B5" s="3">
        <v>307</v>
      </c>
      <c r="C5" s="3">
        <v>4</v>
      </c>
      <c r="D5" s="39">
        <v>11</v>
      </c>
      <c r="E5" s="48"/>
      <c r="F5" s="90"/>
      <c r="G5" s="48"/>
      <c r="H5" s="49"/>
      <c r="I5" s="50"/>
      <c r="J5" s="51"/>
      <c r="K5" s="52"/>
      <c r="L5" s="53"/>
      <c r="M5" s="54"/>
      <c r="N5" s="52"/>
      <c r="O5" s="53"/>
      <c r="P5" s="90"/>
      <c r="Q5" s="68"/>
      <c r="R5" s="54"/>
      <c r="S5" s="54"/>
      <c r="T5" s="125"/>
      <c r="U5" s="124"/>
      <c r="V5" s="124" t="str">
        <f t="shared" ref="V5:V13" si="0">IF(Q5=0,"",P5)</f>
        <v/>
      </c>
      <c r="W5" s="124"/>
      <c r="X5" s="124"/>
      <c r="Y5" s="124"/>
      <c r="Z5" s="124"/>
      <c r="AA5" s="124" t="str">
        <f t="shared" ref="AA5:AA13" si="1">IF(AND(Q5="",P5=1),1,"")</f>
        <v/>
      </c>
      <c r="AB5" s="124"/>
      <c r="AC5" s="125" t="str">
        <f t="shared" ref="AC5:AC13" si="2">IF(AND(G5=""),"",SUM(K5))</f>
        <v/>
      </c>
    </row>
    <row r="6" spans="1:29">
      <c r="A6" s="25">
        <v>2</v>
      </c>
      <c r="B6" s="2">
        <v>323</v>
      </c>
      <c r="C6" s="2">
        <v>4</v>
      </c>
      <c r="D6" s="40">
        <v>5</v>
      </c>
      <c r="E6" s="56"/>
      <c r="F6" s="55"/>
      <c r="G6" s="56"/>
      <c r="H6" s="57"/>
      <c r="I6" s="58"/>
      <c r="J6" s="59"/>
      <c r="K6" s="57"/>
      <c r="L6" s="60"/>
      <c r="M6" s="61"/>
      <c r="N6" s="57"/>
      <c r="O6" s="60"/>
      <c r="P6" s="55"/>
      <c r="Q6" s="58"/>
      <c r="R6" s="61"/>
      <c r="S6" s="61"/>
      <c r="T6" s="121"/>
      <c r="U6" s="126"/>
      <c r="V6" s="124" t="str">
        <f t="shared" si="0"/>
        <v/>
      </c>
      <c r="W6" s="126"/>
      <c r="X6" s="126"/>
      <c r="Y6" s="126"/>
      <c r="Z6" s="126"/>
      <c r="AA6" s="124" t="str">
        <f t="shared" si="1"/>
        <v/>
      </c>
      <c r="AB6" s="126"/>
      <c r="AC6" s="121" t="str">
        <f t="shared" si="2"/>
        <v/>
      </c>
    </row>
    <row r="7" spans="1:29">
      <c r="A7" s="25">
        <v>3</v>
      </c>
      <c r="B7" s="2">
        <v>138</v>
      </c>
      <c r="C7" s="2">
        <v>3</v>
      </c>
      <c r="D7" s="40">
        <v>15</v>
      </c>
      <c r="E7" s="56"/>
      <c r="F7" s="55"/>
      <c r="G7" s="56"/>
      <c r="H7" s="57"/>
      <c r="I7" s="58"/>
      <c r="J7" s="59"/>
      <c r="K7" s="57"/>
      <c r="L7" s="60"/>
      <c r="M7" s="61"/>
      <c r="N7" s="57"/>
      <c r="O7" s="60"/>
      <c r="P7" s="55"/>
      <c r="Q7" s="58"/>
      <c r="R7" s="61"/>
      <c r="S7" s="61"/>
      <c r="T7" s="121"/>
      <c r="U7" s="126"/>
      <c r="V7" s="124" t="str">
        <f t="shared" si="0"/>
        <v/>
      </c>
      <c r="W7" s="126"/>
      <c r="X7" s="126"/>
      <c r="Y7" s="126"/>
      <c r="Z7" s="126"/>
      <c r="AA7" s="124" t="str">
        <f t="shared" si="1"/>
        <v/>
      </c>
      <c r="AB7" s="126"/>
      <c r="AC7" s="121" t="str">
        <f t="shared" si="2"/>
        <v/>
      </c>
    </row>
    <row r="8" spans="1:29">
      <c r="A8" s="25">
        <v>4</v>
      </c>
      <c r="B8" s="2">
        <v>310</v>
      </c>
      <c r="C8" s="2">
        <v>4</v>
      </c>
      <c r="D8" s="40">
        <v>13</v>
      </c>
      <c r="E8" s="56"/>
      <c r="F8" s="55"/>
      <c r="G8" s="56"/>
      <c r="H8" s="57"/>
      <c r="I8" s="58"/>
      <c r="J8" s="59"/>
      <c r="K8" s="57"/>
      <c r="L8" s="60"/>
      <c r="M8" s="61"/>
      <c r="N8" s="57"/>
      <c r="O8" s="60"/>
      <c r="P8" s="55"/>
      <c r="Q8" s="58"/>
      <c r="R8" s="61"/>
      <c r="S8" s="61"/>
      <c r="T8" s="121"/>
      <c r="U8" s="126"/>
      <c r="V8" s="124" t="str">
        <f t="shared" si="0"/>
        <v/>
      </c>
      <c r="W8" s="126"/>
      <c r="X8" s="126"/>
      <c r="Y8" s="126"/>
      <c r="Z8" s="126"/>
      <c r="AA8" s="124" t="str">
        <f t="shared" si="1"/>
        <v/>
      </c>
      <c r="AB8" s="126"/>
      <c r="AC8" s="121" t="str">
        <f t="shared" si="2"/>
        <v/>
      </c>
    </row>
    <row r="9" spans="1:29">
      <c r="A9" s="25">
        <v>5</v>
      </c>
      <c r="B9" s="2">
        <v>431</v>
      </c>
      <c r="C9" s="2">
        <v>5</v>
      </c>
      <c r="D9" s="40">
        <v>3</v>
      </c>
      <c r="E9" s="56"/>
      <c r="F9" s="55"/>
      <c r="G9" s="56"/>
      <c r="H9" s="57"/>
      <c r="I9" s="58"/>
      <c r="J9" s="59"/>
      <c r="K9" s="57"/>
      <c r="L9" s="60"/>
      <c r="M9" s="61"/>
      <c r="N9" s="57"/>
      <c r="O9" s="60"/>
      <c r="P9" s="55"/>
      <c r="Q9" s="58"/>
      <c r="R9" s="61"/>
      <c r="S9" s="61"/>
      <c r="T9" s="121"/>
      <c r="U9" s="126"/>
      <c r="V9" s="124" t="str">
        <f t="shared" si="0"/>
        <v/>
      </c>
      <c r="W9" s="126"/>
      <c r="X9" s="126"/>
      <c r="Y9" s="126"/>
      <c r="Z9" s="126"/>
      <c r="AA9" s="124" t="str">
        <f t="shared" si="1"/>
        <v/>
      </c>
      <c r="AB9" s="126"/>
      <c r="AC9" s="121" t="str">
        <f t="shared" si="2"/>
        <v/>
      </c>
    </row>
    <row r="10" spans="1:29">
      <c r="A10" s="25">
        <v>6</v>
      </c>
      <c r="B10" s="2">
        <v>312</v>
      </c>
      <c r="C10" s="2">
        <v>4</v>
      </c>
      <c r="D10" s="40">
        <v>9</v>
      </c>
      <c r="E10" s="56"/>
      <c r="F10" s="55"/>
      <c r="G10" s="56"/>
      <c r="H10" s="57"/>
      <c r="I10" s="58"/>
      <c r="J10" s="59"/>
      <c r="K10" s="57"/>
      <c r="L10" s="60"/>
      <c r="M10" s="61"/>
      <c r="N10" s="57"/>
      <c r="O10" s="60"/>
      <c r="P10" s="55"/>
      <c r="Q10" s="58"/>
      <c r="R10" s="61"/>
      <c r="S10" s="61"/>
      <c r="T10" s="121"/>
      <c r="U10" s="126"/>
      <c r="V10" s="124" t="str">
        <f t="shared" si="0"/>
        <v/>
      </c>
      <c r="W10" s="126"/>
      <c r="X10" s="126"/>
      <c r="Y10" s="126"/>
      <c r="Z10" s="126"/>
      <c r="AA10" s="124" t="str">
        <f t="shared" si="1"/>
        <v/>
      </c>
      <c r="AB10" s="126"/>
      <c r="AC10" s="121" t="str">
        <f t="shared" si="2"/>
        <v/>
      </c>
    </row>
    <row r="11" spans="1:29">
      <c r="A11" s="25">
        <v>7</v>
      </c>
      <c r="B11" s="2">
        <v>498</v>
      </c>
      <c r="C11" s="2">
        <v>5</v>
      </c>
      <c r="D11" s="40">
        <v>1</v>
      </c>
      <c r="E11" s="56"/>
      <c r="F11" s="55"/>
      <c r="G11" s="56"/>
      <c r="H11" s="57"/>
      <c r="I11" s="58"/>
      <c r="J11" s="59"/>
      <c r="K11" s="57"/>
      <c r="L11" s="60"/>
      <c r="M11" s="61"/>
      <c r="N11" s="57"/>
      <c r="O11" s="60"/>
      <c r="P11" s="55"/>
      <c r="Q11" s="58"/>
      <c r="R11" s="61"/>
      <c r="S11" s="61"/>
      <c r="T11" s="121"/>
      <c r="U11" s="126"/>
      <c r="V11" s="124" t="str">
        <f t="shared" si="0"/>
        <v/>
      </c>
      <c r="W11" s="126"/>
      <c r="X11" s="126"/>
      <c r="Y11" s="126"/>
      <c r="Z11" s="126"/>
      <c r="AA11" s="124" t="str">
        <f t="shared" si="1"/>
        <v/>
      </c>
      <c r="AB11" s="126"/>
      <c r="AC11" s="121" t="str">
        <f t="shared" si="2"/>
        <v/>
      </c>
    </row>
    <row r="12" spans="1:29">
      <c r="A12" s="25">
        <v>8</v>
      </c>
      <c r="B12" s="2">
        <v>138</v>
      </c>
      <c r="C12" s="2">
        <v>3</v>
      </c>
      <c r="D12" s="40">
        <v>17</v>
      </c>
      <c r="E12" s="55"/>
      <c r="F12" s="55"/>
      <c r="G12" s="56"/>
      <c r="H12" s="57"/>
      <c r="I12" s="58"/>
      <c r="J12" s="59"/>
      <c r="K12" s="57"/>
      <c r="L12" s="60"/>
      <c r="M12" s="61"/>
      <c r="N12" s="57"/>
      <c r="O12" s="60"/>
      <c r="P12" s="55"/>
      <c r="Q12" s="58"/>
      <c r="R12" s="61"/>
      <c r="S12" s="61"/>
      <c r="T12" s="121"/>
      <c r="U12" s="126"/>
      <c r="V12" s="124" t="str">
        <f t="shared" si="0"/>
        <v/>
      </c>
      <c r="W12" s="126"/>
      <c r="X12" s="126"/>
      <c r="Y12" s="126"/>
      <c r="Z12" s="126"/>
      <c r="AA12" s="124" t="str">
        <f t="shared" si="1"/>
        <v/>
      </c>
      <c r="AB12" s="126"/>
      <c r="AC12" s="121" t="str">
        <f t="shared" si="2"/>
        <v/>
      </c>
    </row>
    <row r="13" spans="1:29" ht="13.5" thickBot="1">
      <c r="A13" s="26">
        <v>9</v>
      </c>
      <c r="B13" s="4">
        <v>310</v>
      </c>
      <c r="C13" s="4">
        <v>4</v>
      </c>
      <c r="D13" s="41">
        <v>7</v>
      </c>
      <c r="E13" s="84"/>
      <c r="F13" s="84"/>
      <c r="G13" s="62"/>
      <c r="H13" s="63"/>
      <c r="I13" s="64"/>
      <c r="J13" s="65"/>
      <c r="K13" s="63"/>
      <c r="L13" s="66"/>
      <c r="M13" s="67"/>
      <c r="N13" s="63"/>
      <c r="O13" s="66"/>
      <c r="P13" s="84"/>
      <c r="Q13" s="64"/>
      <c r="R13" s="67"/>
      <c r="S13" s="67"/>
      <c r="T13" s="128"/>
      <c r="U13" s="127"/>
      <c r="V13" s="124" t="str">
        <f t="shared" si="0"/>
        <v/>
      </c>
      <c r="W13" s="127"/>
      <c r="X13" s="127"/>
      <c r="Y13" s="127"/>
      <c r="Z13" s="127"/>
      <c r="AA13" s="124" t="str">
        <f t="shared" si="1"/>
        <v/>
      </c>
      <c r="AB13" s="127"/>
      <c r="AC13" s="128" t="str">
        <f t="shared" si="2"/>
        <v/>
      </c>
    </row>
    <row r="14" spans="1:29" ht="14.25" thickTop="1" thickBot="1">
      <c r="A14" s="27"/>
      <c r="B14" s="8">
        <f>SUM(B5:B13)</f>
        <v>2767</v>
      </c>
      <c r="C14" s="8">
        <f>SUM(C5:C13)</f>
        <v>36</v>
      </c>
      <c r="D14" s="42" t="s">
        <v>5</v>
      </c>
      <c r="E14" s="30">
        <f>SUM(E5:E13)</f>
        <v>0</v>
      </c>
      <c r="F14" s="30">
        <f>SUM(F5:F13)</f>
        <v>0</v>
      </c>
      <c r="G14" s="37">
        <f>SUM(G5:G13)</f>
        <v>0</v>
      </c>
      <c r="H14" s="10">
        <f>SUM(H5:H13)</f>
        <v>0</v>
      </c>
      <c r="I14" s="29">
        <f>SUM(I5:I13)</f>
        <v>0</v>
      </c>
      <c r="J14" s="35" t="str">
        <f>IF((A28=27),"",(SUM(J5:J13)/SUM(J5:L13))*100)</f>
        <v/>
      </c>
      <c r="K14" s="22" t="str">
        <f>IF((A28=27),"",(SUM(K5:K13)/SUM(J5:L13))*100)</f>
        <v/>
      </c>
      <c r="L14" s="31" t="str">
        <f>IF((A28=27),"",(SUM(L5:L13)/SUM(J5:L13))*100)</f>
        <v/>
      </c>
      <c r="M14" s="15">
        <f>SUM(M5:M13)</f>
        <v>0</v>
      </c>
      <c r="N14" s="10">
        <f>SUM(N5:N13)</f>
        <v>0</v>
      </c>
      <c r="O14" s="17">
        <f>SUM(O5:O13)</f>
        <v>0</v>
      </c>
      <c r="P14" s="30">
        <f>SUM(P5:P13)</f>
        <v>0</v>
      </c>
      <c r="Q14" s="29">
        <f>SUM(Q5:Q13)</f>
        <v>0</v>
      </c>
      <c r="R14" s="153"/>
      <c r="S14" s="15" t="str">
        <f>IF(Q14=0,"",SUM(S5:S13)/Q14)</f>
        <v/>
      </c>
      <c r="T14" s="129"/>
      <c r="U14" s="130"/>
      <c r="V14" s="129">
        <f>SUM(V5:V13)</f>
        <v>0</v>
      </c>
      <c r="W14" s="130">
        <f>ColorFunction($E$30,$E$5:$E$13)</f>
        <v>0</v>
      </c>
      <c r="X14" s="130">
        <f>ColorFunction($E$31,$E$5:$E$13)</f>
        <v>0</v>
      </c>
      <c r="Y14" s="130">
        <f>ColorFunction($E$32,$E$5:$E$13)</f>
        <v>0</v>
      </c>
      <c r="Z14" s="130">
        <f>ColorFunction($E$33,$E$5:$E$13)</f>
        <v>0</v>
      </c>
      <c r="AA14" s="131">
        <f>SUM(AA5:AA13)/(9-Q14)*100</f>
        <v>0</v>
      </c>
      <c r="AB14" s="130">
        <f>COUNTIF(P5:P13,"&gt;2")</f>
        <v>0</v>
      </c>
      <c r="AC14" s="129" t="str">
        <f>IF((G14=0),"",SUM(AC5:AC13)/G14*100)</f>
        <v/>
      </c>
    </row>
    <row r="15" spans="1:29" ht="13.5" thickTop="1">
      <c r="A15" s="24">
        <v>10</v>
      </c>
      <c r="B15" s="3">
        <v>481</v>
      </c>
      <c r="C15" s="3">
        <v>5</v>
      </c>
      <c r="D15" s="39">
        <v>4</v>
      </c>
      <c r="E15" s="48"/>
      <c r="F15" s="91"/>
      <c r="G15" s="48"/>
      <c r="H15" s="52"/>
      <c r="I15" s="68"/>
      <c r="J15" s="51"/>
      <c r="K15" s="52"/>
      <c r="L15" s="53"/>
      <c r="M15" s="69"/>
      <c r="N15" s="52"/>
      <c r="O15" s="53"/>
      <c r="P15" s="91"/>
      <c r="Q15" s="68"/>
      <c r="R15" s="69"/>
      <c r="S15" s="69"/>
      <c r="T15" s="122"/>
      <c r="U15" s="124"/>
      <c r="V15" s="124" t="str">
        <f t="shared" ref="V15:V23" si="3">IF(Q15=0,"",P15)</f>
        <v/>
      </c>
      <c r="W15" s="124"/>
      <c r="X15" s="124"/>
      <c r="Y15" s="124"/>
      <c r="Z15" s="124"/>
      <c r="AA15" s="124" t="str">
        <f t="shared" ref="AA15:AA23" si="4">IF(AND(Q15="",P15=1),1,"")</f>
        <v/>
      </c>
      <c r="AB15" s="124"/>
      <c r="AC15" s="125" t="str">
        <f t="shared" ref="AC15:AC23" si="5">IF(AND(G15=""),"",SUM(K15))</f>
        <v/>
      </c>
    </row>
    <row r="16" spans="1:29">
      <c r="A16" s="25">
        <v>11</v>
      </c>
      <c r="B16" s="2">
        <v>319</v>
      </c>
      <c r="C16" s="2">
        <v>4</v>
      </c>
      <c r="D16" s="40">
        <v>16</v>
      </c>
      <c r="E16" s="56"/>
      <c r="F16" s="55"/>
      <c r="G16" s="56"/>
      <c r="H16" s="57"/>
      <c r="I16" s="58"/>
      <c r="J16" s="59"/>
      <c r="K16" s="57"/>
      <c r="L16" s="60"/>
      <c r="M16" s="61"/>
      <c r="N16" s="57"/>
      <c r="O16" s="60"/>
      <c r="P16" s="55"/>
      <c r="Q16" s="58"/>
      <c r="R16" s="61"/>
      <c r="S16" s="61"/>
      <c r="T16" s="121"/>
      <c r="U16" s="126"/>
      <c r="V16" s="124" t="str">
        <f t="shared" si="3"/>
        <v/>
      </c>
      <c r="W16" s="126"/>
      <c r="X16" s="126"/>
      <c r="Y16" s="126"/>
      <c r="Z16" s="126"/>
      <c r="AA16" s="124" t="str">
        <f t="shared" si="4"/>
        <v/>
      </c>
      <c r="AB16" s="126"/>
      <c r="AC16" s="121" t="str">
        <f t="shared" si="5"/>
        <v/>
      </c>
    </row>
    <row r="17" spans="1:29">
      <c r="A17" s="25">
        <v>12</v>
      </c>
      <c r="B17" s="2">
        <v>431</v>
      </c>
      <c r="C17" s="2">
        <v>5</v>
      </c>
      <c r="D17" s="40">
        <v>2</v>
      </c>
      <c r="E17" s="48"/>
      <c r="F17" s="55"/>
      <c r="G17" s="56"/>
      <c r="H17" s="57"/>
      <c r="I17" s="58"/>
      <c r="J17" s="59"/>
      <c r="K17" s="57"/>
      <c r="L17" s="60"/>
      <c r="M17" s="61"/>
      <c r="N17" s="57"/>
      <c r="O17" s="60"/>
      <c r="P17" s="55"/>
      <c r="Q17" s="58"/>
      <c r="R17" s="61"/>
      <c r="S17" s="61"/>
      <c r="T17" s="121"/>
      <c r="U17" s="126"/>
      <c r="V17" s="124" t="str">
        <f t="shared" si="3"/>
        <v/>
      </c>
      <c r="W17" s="126"/>
      <c r="X17" s="126"/>
      <c r="Y17" s="126"/>
      <c r="Z17" s="126"/>
      <c r="AA17" s="124" t="str">
        <f t="shared" si="4"/>
        <v/>
      </c>
      <c r="AB17" s="126"/>
      <c r="AC17" s="121" t="str">
        <f t="shared" si="5"/>
        <v/>
      </c>
    </row>
    <row r="18" spans="1:29">
      <c r="A18" s="25">
        <v>13</v>
      </c>
      <c r="B18" s="2">
        <v>122</v>
      </c>
      <c r="C18" s="2">
        <v>3</v>
      </c>
      <c r="D18" s="40">
        <v>18</v>
      </c>
      <c r="E18" s="56"/>
      <c r="F18" s="55"/>
      <c r="G18" s="56"/>
      <c r="H18" s="57"/>
      <c r="I18" s="58"/>
      <c r="J18" s="59"/>
      <c r="K18" s="57"/>
      <c r="L18" s="60"/>
      <c r="M18" s="61"/>
      <c r="N18" s="57"/>
      <c r="O18" s="60"/>
      <c r="P18" s="55"/>
      <c r="Q18" s="58"/>
      <c r="R18" s="61"/>
      <c r="S18" s="61"/>
      <c r="T18" s="121"/>
      <c r="U18" s="126"/>
      <c r="V18" s="124" t="str">
        <f t="shared" si="3"/>
        <v/>
      </c>
      <c r="W18" s="126"/>
      <c r="X18" s="126"/>
      <c r="Y18" s="126"/>
      <c r="Z18" s="126"/>
      <c r="AA18" s="124" t="str">
        <f t="shared" si="4"/>
        <v/>
      </c>
      <c r="AB18" s="126"/>
      <c r="AC18" s="121" t="str">
        <f t="shared" si="5"/>
        <v/>
      </c>
    </row>
    <row r="19" spans="1:29">
      <c r="A19" s="25">
        <v>14</v>
      </c>
      <c r="B19" s="2">
        <v>379</v>
      </c>
      <c r="C19" s="2">
        <v>4</v>
      </c>
      <c r="D19" s="40">
        <v>6</v>
      </c>
      <c r="E19" s="56"/>
      <c r="F19" s="55"/>
      <c r="G19" s="56"/>
      <c r="H19" s="57"/>
      <c r="I19" s="58"/>
      <c r="J19" s="59"/>
      <c r="K19" s="57"/>
      <c r="L19" s="60"/>
      <c r="M19" s="61"/>
      <c r="N19" s="57"/>
      <c r="O19" s="60"/>
      <c r="P19" s="55"/>
      <c r="Q19" s="58"/>
      <c r="R19" s="61"/>
      <c r="S19" s="61"/>
      <c r="T19" s="121"/>
      <c r="U19" s="126"/>
      <c r="V19" s="124" t="str">
        <f t="shared" si="3"/>
        <v/>
      </c>
      <c r="W19" s="126"/>
      <c r="X19" s="126"/>
      <c r="Y19" s="126"/>
      <c r="Z19" s="126"/>
      <c r="AA19" s="124" t="str">
        <f t="shared" si="4"/>
        <v/>
      </c>
      <c r="AB19" s="126"/>
      <c r="AC19" s="121" t="str">
        <f t="shared" si="5"/>
        <v/>
      </c>
    </row>
    <row r="20" spans="1:29">
      <c r="A20" s="25">
        <v>15</v>
      </c>
      <c r="B20" s="2">
        <v>316</v>
      </c>
      <c r="C20" s="2">
        <v>4</v>
      </c>
      <c r="D20" s="40">
        <v>8</v>
      </c>
      <c r="E20" s="56"/>
      <c r="F20" s="55"/>
      <c r="G20" s="56"/>
      <c r="H20" s="57"/>
      <c r="I20" s="58"/>
      <c r="J20" s="59"/>
      <c r="K20" s="57"/>
      <c r="L20" s="60"/>
      <c r="M20" s="61"/>
      <c r="N20" s="57"/>
      <c r="O20" s="60"/>
      <c r="P20" s="55"/>
      <c r="Q20" s="58"/>
      <c r="R20" s="61"/>
      <c r="S20" s="61"/>
      <c r="T20" s="121"/>
      <c r="U20" s="126"/>
      <c r="V20" s="124" t="str">
        <f t="shared" si="3"/>
        <v/>
      </c>
      <c r="W20" s="126"/>
      <c r="X20" s="126"/>
      <c r="Y20" s="126"/>
      <c r="Z20" s="126"/>
      <c r="AA20" s="124" t="str">
        <f t="shared" si="4"/>
        <v/>
      </c>
      <c r="AB20" s="126"/>
      <c r="AC20" s="121" t="str">
        <f t="shared" si="5"/>
        <v/>
      </c>
    </row>
    <row r="21" spans="1:29">
      <c r="A21" s="25">
        <v>16</v>
      </c>
      <c r="B21" s="2">
        <v>322</v>
      </c>
      <c r="C21" s="2">
        <v>4</v>
      </c>
      <c r="D21" s="40">
        <v>14</v>
      </c>
      <c r="E21" s="56"/>
      <c r="F21" s="55"/>
      <c r="G21" s="56"/>
      <c r="H21" s="57"/>
      <c r="I21" s="58"/>
      <c r="J21" s="59"/>
      <c r="K21" s="57"/>
      <c r="L21" s="60"/>
      <c r="M21" s="61"/>
      <c r="N21" s="57"/>
      <c r="O21" s="60"/>
      <c r="P21" s="55"/>
      <c r="Q21" s="58"/>
      <c r="R21" s="61"/>
      <c r="S21" s="61"/>
      <c r="T21" s="121"/>
      <c r="U21" s="126"/>
      <c r="V21" s="124" t="str">
        <f t="shared" si="3"/>
        <v/>
      </c>
      <c r="W21" s="126"/>
      <c r="X21" s="126"/>
      <c r="Y21" s="126"/>
      <c r="Z21" s="126"/>
      <c r="AA21" s="124" t="str">
        <f t="shared" si="4"/>
        <v/>
      </c>
      <c r="AB21" s="126"/>
      <c r="AC21" s="121" t="str">
        <f t="shared" si="5"/>
        <v/>
      </c>
    </row>
    <row r="22" spans="1:29">
      <c r="A22" s="25">
        <v>17</v>
      </c>
      <c r="B22" s="2">
        <v>345</v>
      </c>
      <c r="C22" s="2">
        <v>4</v>
      </c>
      <c r="D22" s="40">
        <v>10</v>
      </c>
      <c r="E22" s="56"/>
      <c r="F22" s="55"/>
      <c r="G22" s="56"/>
      <c r="H22" s="57"/>
      <c r="I22" s="58"/>
      <c r="J22" s="59"/>
      <c r="K22" s="57"/>
      <c r="L22" s="60"/>
      <c r="M22" s="61"/>
      <c r="N22" s="57"/>
      <c r="O22" s="60"/>
      <c r="P22" s="55"/>
      <c r="Q22" s="58"/>
      <c r="R22" s="61"/>
      <c r="S22" s="61"/>
      <c r="T22" s="121"/>
      <c r="U22" s="126"/>
      <c r="V22" s="124" t="str">
        <f t="shared" si="3"/>
        <v/>
      </c>
      <c r="W22" s="126"/>
      <c r="X22" s="126"/>
      <c r="Y22" s="126"/>
      <c r="Z22" s="126"/>
      <c r="AA22" s="124" t="str">
        <f t="shared" si="4"/>
        <v/>
      </c>
      <c r="AB22" s="126"/>
      <c r="AC22" s="121" t="str">
        <f t="shared" si="5"/>
        <v/>
      </c>
    </row>
    <row r="23" spans="1:29" ht="13.5" thickBot="1">
      <c r="A23" s="28">
        <v>18</v>
      </c>
      <c r="B23" s="5">
        <v>281</v>
      </c>
      <c r="C23" s="5">
        <v>4</v>
      </c>
      <c r="D23" s="43">
        <v>12</v>
      </c>
      <c r="E23" s="56"/>
      <c r="F23" s="70"/>
      <c r="G23" s="71"/>
      <c r="H23" s="72"/>
      <c r="I23" s="73"/>
      <c r="J23" s="74"/>
      <c r="K23" s="72"/>
      <c r="L23" s="75"/>
      <c r="M23" s="76"/>
      <c r="N23" s="72"/>
      <c r="O23" s="75"/>
      <c r="P23" s="70"/>
      <c r="Q23" s="73"/>
      <c r="R23" s="76"/>
      <c r="S23" s="76"/>
      <c r="T23" s="133"/>
      <c r="U23" s="132"/>
      <c r="V23" s="124" t="str">
        <f t="shared" si="3"/>
        <v/>
      </c>
      <c r="W23" s="132"/>
      <c r="X23" s="132"/>
      <c r="Y23" s="132"/>
      <c r="Z23" s="132"/>
      <c r="AA23" s="124" t="str">
        <f t="shared" si="4"/>
        <v/>
      </c>
      <c r="AB23" s="132"/>
      <c r="AC23" s="128" t="str">
        <f t="shared" si="5"/>
        <v/>
      </c>
    </row>
    <row r="24" spans="1:29" ht="14.25" thickTop="1" thickBot="1">
      <c r="A24" s="7"/>
      <c r="B24" s="8">
        <f>SUM(B15:B23)</f>
        <v>2996</v>
      </c>
      <c r="C24" s="8">
        <f>SUM(C15:C23)</f>
        <v>37</v>
      </c>
      <c r="D24" s="42" t="s">
        <v>6</v>
      </c>
      <c r="E24" s="30">
        <f>SUM(E15:E23)</f>
        <v>0</v>
      </c>
      <c r="F24" s="30">
        <f>SUM(F15:F23)</f>
        <v>0</v>
      </c>
      <c r="G24" s="37">
        <f>SUM(G15:G23)</f>
        <v>0</v>
      </c>
      <c r="H24" s="10">
        <f>SUM(H15:H23)</f>
        <v>0</v>
      </c>
      <c r="I24" s="29">
        <f>SUM(I15:I23)</f>
        <v>0</v>
      </c>
      <c r="J24" s="35" t="str">
        <f>IF((A29=27),"",(SUM(J15:J23)/SUM(J15:L23))*100)</f>
        <v/>
      </c>
      <c r="K24" s="35" t="str">
        <f>IF((A29=27),"",(SUM(K15:K23)/SUM(J15:L23))*100)</f>
        <v/>
      </c>
      <c r="L24" s="35" t="str">
        <f>IF((A29=27),"",(SUM(L15:L23)/SUM(J15:L23))*100)</f>
        <v/>
      </c>
      <c r="M24" s="15">
        <f>SUM(M15:M23)</f>
        <v>0</v>
      </c>
      <c r="N24" s="10">
        <f>SUM(N15:N23)</f>
        <v>0</v>
      </c>
      <c r="O24" s="17">
        <f>SUM(O15:O23)</f>
        <v>0</v>
      </c>
      <c r="P24" s="30">
        <f>SUM(P15:P23)</f>
        <v>0</v>
      </c>
      <c r="Q24" s="29">
        <f>SUM(Q15:Q23)</f>
        <v>0</v>
      </c>
      <c r="R24" s="153"/>
      <c r="S24" s="15" t="str">
        <f>IF(Q24=0,"",SUM(S15:S23)/Q24)</f>
        <v/>
      </c>
      <c r="T24" s="129"/>
      <c r="U24" s="130"/>
      <c r="V24" s="129">
        <f>SUM(V15:V23)</f>
        <v>0</v>
      </c>
      <c r="W24" s="130">
        <f>ColorFunction($E$30,$E$15:$E$23)</f>
        <v>0</v>
      </c>
      <c r="X24" s="130">
        <f>ColorFunction($E$31,$E$15:$E$23)</f>
        <v>0</v>
      </c>
      <c r="Y24" s="130">
        <f>ColorFunction($E$32,$E$15:$E$23)</f>
        <v>0</v>
      </c>
      <c r="Z24" s="130">
        <f>ColorFunction($E$33,$E$15:$E$23)</f>
        <v>0</v>
      </c>
      <c r="AA24" s="131">
        <f>SUM(AA15:AA23)/(9-Q14)*100</f>
        <v>0</v>
      </c>
      <c r="AB24" s="130">
        <f>COUNTIF(P15:P23,"&gt;2")</f>
        <v>0</v>
      </c>
      <c r="AC24" s="131" t="str">
        <f>IF((G24=0),"",SUM(AC15:AC23)/G24*100)</f>
        <v/>
      </c>
    </row>
    <row r="25" spans="1:29" ht="14.25" thickTop="1" thickBot="1">
      <c r="A25" s="6"/>
      <c r="B25" s="9">
        <f>SUM(B24,B14)</f>
        <v>5763</v>
      </c>
      <c r="C25" s="9">
        <f>SUM(C24,C14)</f>
        <v>73</v>
      </c>
      <c r="D25" s="44" t="s">
        <v>7</v>
      </c>
      <c r="E25" s="81" t="str">
        <f>IF(E14=0,"0",(E24+E14))</f>
        <v>0</v>
      </c>
      <c r="F25" s="30">
        <f>SUM(F14,F24)</f>
        <v>0</v>
      </c>
      <c r="G25" s="18">
        <f>SUM(G24,G14)</f>
        <v>0</v>
      </c>
      <c r="H25" s="11">
        <f>SUM(H24,H14)</f>
        <v>0</v>
      </c>
      <c r="I25" s="20">
        <f>SUM(I24,I14)</f>
        <v>0</v>
      </c>
      <c r="J25" s="36" t="str">
        <f>IF((A28=27),"",(SUM(J14,J24)/2))</f>
        <v/>
      </c>
      <c r="K25" s="23" t="str">
        <f>IF((A28=27),"",(SUM(K14,K24)/2))</f>
        <v/>
      </c>
      <c r="L25" s="32" t="str">
        <f>IF((A28=27),"",(SUM(L14,L24)/2))</f>
        <v/>
      </c>
      <c r="M25" s="33">
        <f>SUM(M24,M14)</f>
        <v>0</v>
      </c>
      <c r="N25" s="11">
        <f>SUM(N24,N14)</f>
        <v>0</v>
      </c>
      <c r="O25" s="21">
        <f>SUM(O24,O14)</f>
        <v>0</v>
      </c>
      <c r="P25" s="92" t="str">
        <f>IF(P14+P24=0,"",SUM(P24,P14))</f>
        <v/>
      </c>
      <c r="Q25" s="20" t="str">
        <f>IF(Q14+Q24=0,"",SUM(Q24,Q14))</f>
        <v/>
      </c>
      <c r="R25" s="154"/>
      <c r="S25" s="33" t="str">
        <f>IF(Q25="","",SUM(S24,S14)/2)</f>
        <v/>
      </c>
      <c r="T25" s="80" t="str">
        <f>IF(N25=0,"",(O25)/N25*100)</f>
        <v/>
      </c>
      <c r="U25" s="82" t="str">
        <f>IF(Q25="","",(Q25)/18*100)</f>
        <v/>
      </c>
      <c r="V25" s="93" t="str">
        <f>IF(Q25="","",(V14+V24)/Q25)</f>
        <v/>
      </c>
      <c r="W25" s="82">
        <f>SUM(W14,W24)</f>
        <v>0</v>
      </c>
      <c r="X25" s="82" t="str">
        <f>IF(X14+X24=0,"",SUM(X14,X24))</f>
        <v/>
      </c>
      <c r="Y25" s="82">
        <f>SUM(Y14,Y24)</f>
        <v>0</v>
      </c>
      <c r="Z25" s="82">
        <f>SUM(Z14,Z24)</f>
        <v>0</v>
      </c>
      <c r="AA25" s="101" t="str">
        <f>IF(Q25="","",SUM(AA5:AA13,AA15:AA23)/SUM(18-Q25)*100)</f>
        <v/>
      </c>
      <c r="AB25" s="82">
        <f>SUM(AB14,AB24)</f>
        <v>0</v>
      </c>
      <c r="AC25" s="102">
        <f>SUM(AC24,AC14)/2</f>
        <v>0</v>
      </c>
    </row>
    <row r="26" spans="1:29" ht="13.5" thickTop="1"/>
    <row r="27" spans="1:29">
      <c r="E27" s="85" t="s">
        <v>56</v>
      </c>
    </row>
    <row r="28" spans="1:29" ht="15.75" thickBot="1">
      <c r="A28" s="103">
        <f>COUNTBLANK(I5:K13)</f>
        <v>27</v>
      </c>
      <c r="W28" s="155" t="s">
        <v>115</v>
      </c>
    </row>
    <row r="29" spans="1:29" ht="14.25" thickTop="1" thickBot="1">
      <c r="A29" s="103">
        <f>COUNTBLANK(I15:K23)</f>
        <v>27</v>
      </c>
      <c r="E29" t="s">
        <v>54</v>
      </c>
      <c r="S29" s="37" t="s">
        <v>94</v>
      </c>
      <c r="T29" s="14"/>
      <c r="W29" s="156" t="s">
        <v>116</v>
      </c>
      <c r="X29" s="160" t="s">
        <v>123</v>
      </c>
      <c r="Y29" s="156" t="s">
        <v>109</v>
      </c>
    </row>
    <row r="30" spans="1:29" ht="14.25" thickTop="1" thickBot="1">
      <c r="A30" s="103">
        <f>SUM(L5:L23)</f>
        <v>0</v>
      </c>
      <c r="E30" s="123" t="s">
        <v>79</v>
      </c>
      <c r="S30" s="30" t="s">
        <v>95</v>
      </c>
      <c r="T30" s="30">
        <f>SUMIF(C:C,"3",E:E)/COUNTIF(C:C,3)</f>
        <v>0</v>
      </c>
      <c r="W30" s="156" t="s">
        <v>117</v>
      </c>
      <c r="X30" s="118">
        <f>COUNTIFS(R5:R23,"&gt;=45",R5:R23,"&lt;=70")</f>
        <v>0</v>
      </c>
      <c r="Y30" s="157" t="str">
        <f>IF(X30=0,"",AVERAGEIFS(S5:S23,R5:R23,"&gt;=45",R5:R23,"&lt;=70"))</f>
        <v/>
      </c>
    </row>
    <row r="31" spans="1:29" ht="14.25" thickTop="1" thickBot="1">
      <c r="E31" s="88" t="s">
        <v>51</v>
      </c>
      <c r="S31" s="30" t="s">
        <v>96</v>
      </c>
      <c r="T31" s="30">
        <f>SUMIF(C:C,"4",E:E)/COUNTIF(C:C,4)</f>
        <v>0</v>
      </c>
      <c r="W31" s="158" t="s">
        <v>118</v>
      </c>
      <c r="X31" s="118">
        <f>COUNTIFS(R5:R23,"&gt;=71",R5:R23,"&lt;=90")</f>
        <v>0</v>
      </c>
      <c r="Y31" s="157" t="str">
        <f>IF(X31=0,"",AVERAGEIFS(S5:S23,R5:R23,"&gt;=71",R5:R23,"&lt;=90"))</f>
        <v/>
      </c>
    </row>
    <row r="32" spans="1:29" ht="14.25" thickTop="1" thickBot="1">
      <c r="E32" s="119" t="s">
        <v>52</v>
      </c>
      <c r="S32" s="30" t="s">
        <v>97</v>
      </c>
      <c r="T32" s="30">
        <f>SUMIF(C:C,"5",E:E)/COUNTIF(C:C,5)</f>
        <v>0</v>
      </c>
      <c r="W32" s="158" t="s">
        <v>119</v>
      </c>
      <c r="X32" s="118">
        <f>COUNTIFS(R5:R23,"&gt;=91",R5:R23,"&lt;=115")</f>
        <v>0</v>
      </c>
      <c r="Y32" s="159" t="str">
        <f>IF(X32=0,"",AVERAGEIFS(S5:S23,R5:R23,"&gt;=91",R5:R23,"&lt;=115"))</f>
        <v/>
      </c>
    </row>
    <row r="33" spans="5:26" ht="14.25" thickTop="1" thickBot="1">
      <c r="E33" s="89" t="s">
        <v>55</v>
      </c>
      <c r="F33" s="89"/>
      <c r="G33" s="89"/>
      <c r="W33" s="158" t="s">
        <v>120</v>
      </c>
      <c r="X33" s="118">
        <f>COUNTIFS(R5:R23,"&gt;=116",R5:R23,"&lt;=140")</f>
        <v>0</v>
      </c>
      <c r="Y33" s="157" t="str">
        <f>IF(X33=0,"",AVERAGEIFS(S5:S23,R5:R23,"&gt;=116",R5:R23,"&lt;=140"))</f>
        <v/>
      </c>
    </row>
    <row r="34" spans="5:26" ht="14.25" thickTop="1" thickBot="1">
      <c r="S34" s="30" t="s">
        <v>102</v>
      </c>
      <c r="T34" s="136" t="str">
        <f>IF(E25="0","",SUM(E5:E8)-SUM(C5:C8))</f>
        <v/>
      </c>
      <c r="W34" s="158" t="s">
        <v>121</v>
      </c>
      <c r="X34" s="118">
        <f>COUNTIFS(R5:R23,"&gt;=141",R5:R23,"&lt;=161")</f>
        <v>0</v>
      </c>
      <c r="Y34" s="157" t="str">
        <f>IF(X34=0,"",AVERAGEIFS(S5:S23,R5:R23,"&gt;=141",R5:R23,"&lt;=160"))</f>
        <v/>
      </c>
    </row>
    <row r="35" spans="5:26" ht="14.25" thickTop="1" thickBot="1">
      <c r="S35" s="30" t="s">
        <v>103</v>
      </c>
      <c r="T35" s="136" t="str">
        <f>IF(E25="0","",SUM(E20:E23)-SUM(C20:C23))</f>
        <v/>
      </c>
      <c r="W35" s="158" t="s">
        <v>122</v>
      </c>
      <c r="X35" s="118">
        <f>COUNTIFS(R5:R23,"&gt;=161",R5:R23,"&lt;=180")</f>
        <v>0</v>
      </c>
      <c r="Y35" s="157" t="str">
        <f>IF(X35=0,"",AVERAGEIFS(S5:S23,R5:R23,"&gt;=161",R5:R23,"&lt;=180"))</f>
        <v/>
      </c>
    </row>
    <row r="36" spans="5:26" ht="13.5" thickTop="1"/>
    <row r="37" spans="5:26" ht="13.5" thickBot="1">
      <c r="W37" s="98" t="s">
        <v>124</v>
      </c>
    </row>
    <row r="38" spans="5:26" ht="14.25" thickTop="1" thickBot="1">
      <c r="W38" s="156" t="s">
        <v>116</v>
      </c>
      <c r="X38" s="160" t="s">
        <v>123</v>
      </c>
      <c r="Y38" s="165" t="s">
        <v>138</v>
      </c>
      <c r="Z38" s="166" t="s">
        <v>135</v>
      </c>
    </row>
    <row r="39" spans="5:26" ht="14.25" thickTop="1" thickBot="1">
      <c r="W39" s="158" t="s">
        <v>139</v>
      </c>
      <c r="X39" s="118">
        <f>COUNTIFS(S5:S23,"&gt;=0,1",S5:S23,"&lt;=0,9")</f>
        <v>0</v>
      </c>
      <c r="Y39" s="86" t="str">
        <f>IF(X39=0,"",COUNTIFS(P5:P23,"=1",S5:S23,"&lt;1"))</f>
        <v/>
      </c>
      <c r="Z39" s="86" t="str">
        <f t="shared" ref="Z39" si="6">IF(X39=0,"",Y39/X39*100)</f>
        <v/>
      </c>
    </row>
    <row r="40" spans="5:26" ht="14.25" thickTop="1" thickBot="1">
      <c r="W40" s="156" t="s">
        <v>125</v>
      </c>
      <c r="X40" s="118">
        <f>COUNTIFS(S5:S23,"&gt;=1",S5:S23,"&lt;=1,5")</f>
        <v>0</v>
      </c>
      <c r="Y40" s="86" t="str">
        <f>IF(X40=0,"",COUNTIFS(P5:P23,"=1",S5:S23,"&gt;=1",S5:S23,"&lt;=1,5"))</f>
        <v/>
      </c>
      <c r="Z40" s="86" t="str">
        <f>IF(X40=0,"",Y40/X40*100)</f>
        <v/>
      </c>
    </row>
    <row r="41" spans="5:26" ht="14.25" thickTop="1" thickBot="1">
      <c r="W41" s="156" t="s">
        <v>126</v>
      </c>
      <c r="X41" s="118">
        <f>COUNTIFS(S5:S23,"&gt;=1,6",S5:S23,"&lt;=3")</f>
        <v>0</v>
      </c>
      <c r="Y41" s="86" t="str">
        <f>IF(X41=0,"",COUNTIFS(P5:P23,"=1",S5:S23,"&gt;=1,6",S5:S23,"&lt;=3"))</f>
        <v/>
      </c>
      <c r="Z41" s="86" t="str">
        <f t="shared" ref="Z41:Z44" si="7">IF(X41=0,"",Y41/X41*100)</f>
        <v/>
      </c>
    </row>
    <row r="42" spans="5:26" ht="14.25" thickTop="1" thickBot="1">
      <c r="W42" s="156" t="s">
        <v>127</v>
      </c>
      <c r="X42" s="118">
        <f>COUNTIFS(S5:S23,"&gt;=3,1",S5:S23,"&lt;=4,5")</f>
        <v>0</v>
      </c>
      <c r="Y42" s="86" t="str">
        <f>IF(X42=0,"",COUNTIFS(P5:P23,"=1",S5:S23,"&gt;=3,1",S5:S23,"&lt;=4,5"))</f>
        <v/>
      </c>
      <c r="Z42" s="86" t="str">
        <f t="shared" si="7"/>
        <v/>
      </c>
    </row>
    <row r="43" spans="5:26" ht="14.25" thickTop="1" thickBot="1">
      <c r="W43" s="156" t="s">
        <v>128</v>
      </c>
      <c r="X43" s="118">
        <f>COUNTIFS(S5:S23,"&gt;=4,6",S5:S23,"&lt;=6")</f>
        <v>0</v>
      </c>
      <c r="Y43" s="86" t="str">
        <f>IF(X43=0,"",COUNTIFS(P5:P23,"=1",S5:S23,"&gt;=4,6",S5:S23,"&lt;=6"))</f>
        <v/>
      </c>
      <c r="Z43" s="86" t="str">
        <f t="shared" si="7"/>
        <v/>
      </c>
    </row>
    <row r="44" spans="5:26" ht="14.25" thickTop="1" thickBot="1">
      <c r="W44" s="158" t="s">
        <v>136</v>
      </c>
      <c r="X44" s="118">
        <f>COUNTIFS(S5:S23,"&gt;6")</f>
        <v>0</v>
      </c>
      <c r="Y44" s="86" t="str">
        <f>IF(X44=0,"",COUNTIFS(P5:P23,"=1",S5:S23,"&gt;6"))</f>
        <v/>
      </c>
      <c r="Z44" s="86" t="str">
        <f t="shared" si="7"/>
        <v/>
      </c>
    </row>
    <row r="45" spans="5:26" ht="13.5" thickTop="1"/>
  </sheetData>
  <pageMargins left="0.7" right="0.7" top="0.75" bottom="0.75" header="0.3" footer="0.3"/>
</worksheet>
</file>

<file path=xl/worksheets/sheet28.xml><?xml version="1.0" encoding="utf-8"?>
<worksheet xmlns="http://schemas.openxmlformats.org/spreadsheetml/2006/main" xmlns:r="http://schemas.openxmlformats.org/officeDocument/2006/relationships">
  <sheetPr codeName="Sheet27"/>
  <dimension ref="A1:AC45"/>
  <sheetViews>
    <sheetView workbookViewId="0">
      <selection activeCell="AA25" sqref="AA25"/>
    </sheetView>
  </sheetViews>
  <sheetFormatPr defaultRowHeight="12.75"/>
  <cols>
    <col min="1" max="1" width="4.42578125" customWidth="1"/>
    <col min="2" max="2" width="6" customWidth="1"/>
    <col min="3" max="3" width="4.140625" bestFit="1" customWidth="1"/>
    <col min="4" max="4" width="7.140625" bestFit="1" customWidth="1"/>
    <col min="5" max="6" width="6.7109375" customWidth="1"/>
    <col min="7" max="7" width="6.42578125" bestFit="1" customWidth="1"/>
    <col min="8" max="8" width="8.5703125" customWidth="1"/>
    <col min="9" max="9" width="6.7109375" customWidth="1"/>
    <col min="14" max="14" width="7.42578125" customWidth="1"/>
    <col min="15" max="15" width="8.28515625" customWidth="1"/>
    <col min="16" max="16" width="5.42578125" bestFit="1" customWidth="1"/>
    <col min="17" max="18" width="5.42578125" customWidth="1"/>
    <col min="19" max="19" width="16.140625" bestFit="1" customWidth="1"/>
    <col min="28" max="28" width="19.7109375" bestFit="1" customWidth="1"/>
  </cols>
  <sheetData>
    <row r="1" spans="1:29" ht="18">
      <c r="A1" s="46" t="s">
        <v>2</v>
      </c>
      <c r="B1" s="45"/>
      <c r="C1" s="45"/>
      <c r="D1" s="45"/>
      <c r="E1" s="45"/>
      <c r="F1" s="45"/>
      <c r="J1" s="47" t="str">
        <f>IF(E25="0","0","1")</f>
        <v>0</v>
      </c>
      <c r="L1" s="45" t="s">
        <v>46</v>
      </c>
      <c r="M1" s="100"/>
      <c r="O1" s="85" t="s">
        <v>75</v>
      </c>
      <c r="Q1" s="117"/>
      <c r="R1" s="152"/>
      <c r="T1" s="85" t="s">
        <v>76</v>
      </c>
      <c r="V1" s="117"/>
    </row>
    <row r="2" spans="1:29" ht="13.5" thickBot="1"/>
    <row r="3" spans="1:29" ht="14.25" thickTop="1" thickBot="1">
      <c r="A3" s="12"/>
      <c r="B3" s="13"/>
      <c r="C3" s="13"/>
      <c r="D3" s="13"/>
      <c r="E3" s="13"/>
      <c r="F3" s="116"/>
      <c r="G3" s="12"/>
      <c r="H3" s="16" t="s">
        <v>22</v>
      </c>
      <c r="I3" s="13"/>
      <c r="J3" s="12"/>
      <c r="K3" s="146" t="s">
        <v>17</v>
      </c>
      <c r="L3" s="13"/>
      <c r="M3" s="12"/>
      <c r="N3" s="16" t="s">
        <v>12</v>
      </c>
      <c r="O3" s="29"/>
      <c r="P3" s="14"/>
      <c r="Q3" s="14"/>
      <c r="R3" s="151" t="s">
        <v>112</v>
      </c>
      <c r="S3" s="29"/>
      <c r="T3" s="13"/>
      <c r="U3" s="14"/>
      <c r="V3" s="86"/>
      <c r="W3" s="86"/>
      <c r="X3" s="86"/>
      <c r="Y3" s="86"/>
      <c r="Z3" s="86"/>
      <c r="AA3" s="86"/>
      <c r="AB3" s="86"/>
      <c r="AC3" s="86"/>
    </row>
    <row r="4" spans="1:29" ht="14.25" thickTop="1" thickBot="1">
      <c r="A4" s="15" t="s">
        <v>0</v>
      </c>
      <c r="B4" s="10" t="s">
        <v>1</v>
      </c>
      <c r="C4" s="10" t="s">
        <v>3</v>
      </c>
      <c r="D4" s="17" t="s">
        <v>4</v>
      </c>
      <c r="E4" s="30" t="s">
        <v>8</v>
      </c>
      <c r="F4" s="30" t="s">
        <v>74</v>
      </c>
      <c r="G4" s="37" t="s">
        <v>19</v>
      </c>
      <c r="H4" s="17" t="s">
        <v>20</v>
      </c>
      <c r="I4" s="38" t="s">
        <v>21</v>
      </c>
      <c r="J4" s="18" t="s">
        <v>14</v>
      </c>
      <c r="K4" s="19" t="s">
        <v>15</v>
      </c>
      <c r="L4" s="19" t="s">
        <v>16</v>
      </c>
      <c r="M4" s="18" t="s">
        <v>9</v>
      </c>
      <c r="N4" s="19" t="s">
        <v>10</v>
      </c>
      <c r="O4" s="20" t="s">
        <v>11</v>
      </c>
      <c r="P4" s="29" t="s">
        <v>13</v>
      </c>
      <c r="Q4" s="29" t="s">
        <v>23</v>
      </c>
      <c r="R4" s="29" t="s">
        <v>113</v>
      </c>
      <c r="S4" s="87" t="s">
        <v>114</v>
      </c>
      <c r="T4" s="30" t="s">
        <v>18</v>
      </c>
      <c r="U4" s="29" t="s">
        <v>24</v>
      </c>
      <c r="V4" s="87" t="s">
        <v>49</v>
      </c>
      <c r="W4" s="87" t="s">
        <v>79</v>
      </c>
      <c r="X4" s="87" t="s">
        <v>51</v>
      </c>
      <c r="Y4" s="87" t="s">
        <v>52</v>
      </c>
      <c r="Z4" s="87" t="s">
        <v>53</v>
      </c>
      <c r="AA4" s="87" t="s">
        <v>48</v>
      </c>
      <c r="AB4" s="87" t="s">
        <v>81</v>
      </c>
      <c r="AC4" s="87" t="s">
        <v>57</v>
      </c>
    </row>
    <row r="5" spans="1:29" ht="13.5" thickTop="1">
      <c r="A5" s="24">
        <v>1</v>
      </c>
      <c r="B5" s="3">
        <v>307</v>
      </c>
      <c r="C5" s="3">
        <v>4</v>
      </c>
      <c r="D5" s="39">
        <v>11</v>
      </c>
      <c r="E5" s="48"/>
      <c r="F5" s="90"/>
      <c r="G5" s="48"/>
      <c r="H5" s="49"/>
      <c r="I5" s="50"/>
      <c r="J5" s="51"/>
      <c r="K5" s="52"/>
      <c r="L5" s="53"/>
      <c r="M5" s="54"/>
      <c r="N5" s="52"/>
      <c r="O5" s="53"/>
      <c r="P5" s="90"/>
      <c r="Q5" s="68"/>
      <c r="R5" s="54"/>
      <c r="S5" s="54"/>
      <c r="T5" s="125"/>
      <c r="U5" s="124"/>
      <c r="V5" s="124" t="str">
        <f t="shared" ref="V5:V13" si="0">IF(Q5=0,"",P5)</f>
        <v/>
      </c>
      <c r="W5" s="124"/>
      <c r="X5" s="124"/>
      <c r="Y5" s="124"/>
      <c r="Z5" s="124"/>
      <c r="AA5" s="124" t="str">
        <f t="shared" ref="AA5:AA13" si="1">IF(AND(Q5="",P5=1),1,"")</f>
        <v/>
      </c>
      <c r="AB5" s="124"/>
      <c r="AC5" s="125" t="str">
        <f t="shared" ref="AC5:AC13" si="2">IF(AND(G5=""),"",SUM(K5))</f>
        <v/>
      </c>
    </row>
    <row r="6" spans="1:29">
      <c r="A6" s="25">
        <v>2</v>
      </c>
      <c r="B6" s="2">
        <v>323</v>
      </c>
      <c r="C6" s="2">
        <v>4</v>
      </c>
      <c r="D6" s="40">
        <v>5</v>
      </c>
      <c r="E6" s="56"/>
      <c r="F6" s="55"/>
      <c r="G6" s="56"/>
      <c r="H6" s="57"/>
      <c r="I6" s="58"/>
      <c r="J6" s="59"/>
      <c r="K6" s="57"/>
      <c r="L6" s="60"/>
      <c r="M6" s="61"/>
      <c r="N6" s="57"/>
      <c r="O6" s="60"/>
      <c r="P6" s="55"/>
      <c r="Q6" s="58"/>
      <c r="R6" s="61"/>
      <c r="S6" s="61"/>
      <c r="T6" s="121"/>
      <c r="U6" s="126"/>
      <c r="V6" s="124" t="str">
        <f t="shared" si="0"/>
        <v/>
      </c>
      <c r="W6" s="126"/>
      <c r="X6" s="126"/>
      <c r="Y6" s="126"/>
      <c r="Z6" s="126"/>
      <c r="AA6" s="124" t="str">
        <f t="shared" si="1"/>
        <v/>
      </c>
      <c r="AB6" s="126"/>
      <c r="AC6" s="121" t="str">
        <f t="shared" si="2"/>
        <v/>
      </c>
    </row>
    <row r="7" spans="1:29">
      <c r="A7" s="25">
        <v>3</v>
      </c>
      <c r="B7" s="2">
        <v>138</v>
      </c>
      <c r="C7" s="2">
        <v>3</v>
      </c>
      <c r="D7" s="40">
        <v>15</v>
      </c>
      <c r="E7" s="56"/>
      <c r="F7" s="55"/>
      <c r="G7" s="56"/>
      <c r="H7" s="57"/>
      <c r="I7" s="58"/>
      <c r="J7" s="59"/>
      <c r="K7" s="57"/>
      <c r="L7" s="60"/>
      <c r="M7" s="61"/>
      <c r="N7" s="57"/>
      <c r="O7" s="60"/>
      <c r="P7" s="55"/>
      <c r="Q7" s="58"/>
      <c r="R7" s="61"/>
      <c r="S7" s="61"/>
      <c r="T7" s="121"/>
      <c r="U7" s="126"/>
      <c r="V7" s="124" t="str">
        <f t="shared" si="0"/>
        <v/>
      </c>
      <c r="W7" s="126"/>
      <c r="X7" s="126"/>
      <c r="Y7" s="126"/>
      <c r="Z7" s="126"/>
      <c r="AA7" s="124" t="str">
        <f t="shared" si="1"/>
        <v/>
      </c>
      <c r="AB7" s="126"/>
      <c r="AC7" s="121" t="str">
        <f t="shared" si="2"/>
        <v/>
      </c>
    </row>
    <row r="8" spans="1:29">
      <c r="A8" s="25">
        <v>4</v>
      </c>
      <c r="B8" s="2">
        <v>310</v>
      </c>
      <c r="C8" s="2">
        <v>4</v>
      </c>
      <c r="D8" s="40">
        <v>13</v>
      </c>
      <c r="E8" s="56"/>
      <c r="F8" s="55"/>
      <c r="G8" s="56"/>
      <c r="H8" s="57"/>
      <c r="I8" s="58"/>
      <c r="J8" s="59"/>
      <c r="K8" s="57"/>
      <c r="L8" s="60"/>
      <c r="M8" s="61"/>
      <c r="N8" s="57"/>
      <c r="O8" s="60"/>
      <c r="P8" s="55"/>
      <c r="Q8" s="58"/>
      <c r="R8" s="61"/>
      <c r="S8" s="61"/>
      <c r="T8" s="121"/>
      <c r="U8" s="126"/>
      <c r="V8" s="124" t="str">
        <f t="shared" si="0"/>
        <v/>
      </c>
      <c r="W8" s="126"/>
      <c r="X8" s="126"/>
      <c r="Y8" s="126"/>
      <c r="Z8" s="126"/>
      <c r="AA8" s="124" t="str">
        <f t="shared" si="1"/>
        <v/>
      </c>
      <c r="AB8" s="126"/>
      <c r="AC8" s="121" t="str">
        <f t="shared" si="2"/>
        <v/>
      </c>
    </row>
    <row r="9" spans="1:29">
      <c r="A9" s="25">
        <v>5</v>
      </c>
      <c r="B9" s="2">
        <v>431</v>
      </c>
      <c r="C9" s="2">
        <v>5</v>
      </c>
      <c r="D9" s="40">
        <v>3</v>
      </c>
      <c r="E9" s="56"/>
      <c r="F9" s="55"/>
      <c r="G9" s="56"/>
      <c r="H9" s="57"/>
      <c r="I9" s="58"/>
      <c r="J9" s="59"/>
      <c r="K9" s="57"/>
      <c r="L9" s="60"/>
      <c r="M9" s="61"/>
      <c r="N9" s="57"/>
      <c r="O9" s="60"/>
      <c r="P9" s="55"/>
      <c r="Q9" s="58"/>
      <c r="R9" s="61"/>
      <c r="S9" s="61"/>
      <c r="T9" s="121"/>
      <c r="U9" s="126"/>
      <c r="V9" s="124" t="str">
        <f t="shared" si="0"/>
        <v/>
      </c>
      <c r="W9" s="126"/>
      <c r="X9" s="126"/>
      <c r="Y9" s="126"/>
      <c r="Z9" s="126"/>
      <c r="AA9" s="124" t="str">
        <f t="shared" si="1"/>
        <v/>
      </c>
      <c r="AB9" s="126"/>
      <c r="AC9" s="121" t="str">
        <f t="shared" si="2"/>
        <v/>
      </c>
    </row>
    <row r="10" spans="1:29">
      <c r="A10" s="25">
        <v>6</v>
      </c>
      <c r="B10" s="2">
        <v>312</v>
      </c>
      <c r="C10" s="2">
        <v>4</v>
      </c>
      <c r="D10" s="40">
        <v>9</v>
      </c>
      <c r="E10" s="56"/>
      <c r="F10" s="55"/>
      <c r="G10" s="56"/>
      <c r="H10" s="57"/>
      <c r="I10" s="58"/>
      <c r="J10" s="59"/>
      <c r="K10" s="57"/>
      <c r="L10" s="60"/>
      <c r="M10" s="61"/>
      <c r="N10" s="57"/>
      <c r="O10" s="60"/>
      <c r="P10" s="55"/>
      <c r="Q10" s="58"/>
      <c r="R10" s="61"/>
      <c r="S10" s="61"/>
      <c r="T10" s="121"/>
      <c r="U10" s="126"/>
      <c r="V10" s="124" t="str">
        <f t="shared" si="0"/>
        <v/>
      </c>
      <c r="W10" s="126"/>
      <c r="X10" s="126"/>
      <c r="Y10" s="126"/>
      <c r="Z10" s="126"/>
      <c r="AA10" s="124" t="str">
        <f t="shared" si="1"/>
        <v/>
      </c>
      <c r="AB10" s="126"/>
      <c r="AC10" s="121" t="str">
        <f t="shared" si="2"/>
        <v/>
      </c>
    </row>
    <row r="11" spans="1:29">
      <c r="A11" s="25">
        <v>7</v>
      </c>
      <c r="B11" s="2">
        <v>498</v>
      </c>
      <c r="C11" s="2">
        <v>5</v>
      </c>
      <c r="D11" s="40">
        <v>1</v>
      </c>
      <c r="E11" s="56"/>
      <c r="F11" s="55"/>
      <c r="G11" s="56"/>
      <c r="H11" s="57"/>
      <c r="I11" s="58"/>
      <c r="J11" s="59"/>
      <c r="K11" s="57"/>
      <c r="L11" s="60"/>
      <c r="M11" s="61"/>
      <c r="N11" s="57"/>
      <c r="O11" s="60"/>
      <c r="P11" s="55"/>
      <c r="Q11" s="58"/>
      <c r="R11" s="61"/>
      <c r="S11" s="61"/>
      <c r="T11" s="121"/>
      <c r="U11" s="126"/>
      <c r="V11" s="124" t="str">
        <f t="shared" si="0"/>
        <v/>
      </c>
      <c r="W11" s="126"/>
      <c r="X11" s="126"/>
      <c r="Y11" s="126"/>
      <c r="Z11" s="126"/>
      <c r="AA11" s="124" t="str">
        <f t="shared" si="1"/>
        <v/>
      </c>
      <c r="AB11" s="126"/>
      <c r="AC11" s="121" t="str">
        <f t="shared" si="2"/>
        <v/>
      </c>
    </row>
    <row r="12" spans="1:29">
      <c r="A12" s="25">
        <v>8</v>
      </c>
      <c r="B12" s="2">
        <v>138</v>
      </c>
      <c r="C12" s="2">
        <v>3</v>
      </c>
      <c r="D12" s="40">
        <v>17</v>
      </c>
      <c r="E12" s="55"/>
      <c r="F12" s="55"/>
      <c r="G12" s="56"/>
      <c r="H12" s="57"/>
      <c r="I12" s="58"/>
      <c r="J12" s="59"/>
      <c r="K12" s="57"/>
      <c r="L12" s="60"/>
      <c r="M12" s="61"/>
      <c r="N12" s="57"/>
      <c r="O12" s="60"/>
      <c r="P12" s="55"/>
      <c r="Q12" s="58"/>
      <c r="R12" s="61"/>
      <c r="S12" s="61"/>
      <c r="T12" s="121"/>
      <c r="U12" s="126"/>
      <c r="V12" s="124" t="str">
        <f t="shared" si="0"/>
        <v/>
      </c>
      <c r="W12" s="126"/>
      <c r="X12" s="126"/>
      <c r="Y12" s="126"/>
      <c r="Z12" s="126"/>
      <c r="AA12" s="124" t="str">
        <f t="shared" si="1"/>
        <v/>
      </c>
      <c r="AB12" s="126"/>
      <c r="AC12" s="121" t="str">
        <f t="shared" si="2"/>
        <v/>
      </c>
    </row>
    <row r="13" spans="1:29" ht="13.5" thickBot="1">
      <c r="A13" s="26">
        <v>9</v>
      </c>
      <c r="B13" s="4">
        <v>310</v>
      </c>
      <c r="C13" s="4">
        <v>4</v>
      </c>
      <c r="D13" s="41">
        <v>7</v>
      </c>
      <c r="E13" s="84"/>
      <c r="F13" s="84"/>
      <c r="G13" s="62"/>
      <c r="H13" s="63"/>
      <c r="I13" s="64"/>
      <c r="J13" s="65"/>
      <c r="K13" s="63"/>
      <c r="L13" s="66"/>
      <c r="M13" s="67"/>
      <c r="N13" s="63"/>
      <c r="O13" s="66"/>
      <c r="P13" s="84"/>
      <c r="Q13" s="64"/>
      <c r="R13" s="67"/>
      <c r="S13" s="67"/>
      <c r="T13" s="128"/>
      <c r="U13" s="127"/>
      <c r="V13" s="124" t="str">
        <f t="shared" si="0"/>
        <v/>
      </c>
      <c r="W13" s="127"/>
      <c r="X13" s="127"/>
      <c r="Y13" s="127"/>
      <c r="Z13" s="127"/>
      <c r="AA13" s="124" t="str">
        <f t="shared" si="1"/>
        <v/>
      </c>
      <c r="AB13" s="127"/>
      <c r="AC13" s="128" t="str">
        <f t="shared" si="2"/>
        <v/>
      </c>
    </row>
    <row r="14" spans="1:29" ht="14.25" thickTop="1" thickBot="1">
      <c r="A14" s="27"/>
      <c r="B14" s="8">
        <f>SUM(B5:B13)</f>
        <v>2767</v>
      </c>
      <c r="C14" s="8">
        <f>SUM(C5:C13)</f>
        <v>36</v>
      </c>
      <c r="D14" s="42" t="s">
        <v>5</v>
      </c>
      <c r="E14" s="30">
        <f>SUM(E5:E13)</f>
        <v>0</v>
      </c>
      <c r="F14" s="30">
        <f>SUM(F5:F13)</f>
        <v>0</v>
      </c>
      <c r="G14" s="37">
        <f>SUM(G5:G13)</f>
        <v>0</v>
      </c>
      <c r="H14" s="10">
        <f>SUM(H5:H13)</f>
        <v>0</v>
      </c>
      <c r="I14" s="29">
        <f>SUM(I5:I13)</f>
        <v>0</v>
      </c>
      <c r="J14" s="35" t="str">
        <f>IF((A28=27),"",(SUM(J5:J13)/SUM(J5:L13))*100)</f>
        <v/>
      </c>
      <c r="K14" s="22" t="str">
        <f>IF((A28=27),"",(SUM(K5:K13)/SUM(J5:L13))*100)</f>
        <v/>
      </c>
      <c r="L14" s="31" t="str">
        <f>IF((A28=27),"",(SUM(L5:L13)/SUM(J5:L13))*100)</f>
        <v/>
      </c>
      <c r="M14" s="15">
        <f>SUM(M5:M13)</f>
        <v>0</v>
      </c>
      <c r="N14" s="10">
        <f>SUM(N5:N13)</f>
        <v>0</v>
      </c>
      <c r="O14" s="17">
        <f>SUM(O5:O13)</f>
        <v>0</v>
      </c>
      <c r="P14" s="30">
        <f>SUM(P5:P13)</f>
        <v>0</v>
      </c>
      <c r="Q14" s="29">
        <f>SUM(Q5:Q13)</f>
        <v>0</v>
      </c>
      <c r="R14" s="153"/>
      <c r="S14" s="15" t="str">
        <f>IF(Q14=0,"",SUM(S5:S13)/Q14)</f>
        <v/>
      </c>
      <c r="T14" s="129"/>
      <c r="U14" s="130"/>
      <c r="V14" s="129">
        <f>SUM(V5:V13)</f>
        <v>0</v>
      </c>
      <c r="W14" s="130">
        <f>ColorFunction($E$30,$E$5:$E$13)</f>
        <v>0</v>
      </c>
      <c r="X14" s="130">
        <f>ColorFunction($E$31,$E$5:$E$13)</f>
        <v>0</v>
      </c>
      <c r="Y14" s="130">
        <f>ColorFunction($E$32,$E$5:$E$13)</f>
        <v>0</v>
      </c>
      <c r="Z14" s="130">
        <f>ColorFunction($E$33,$E$5:$E$13)</f>
        <v>0</v>
      </c>
      <c r="AA14" s="131">
        <f>SUM(AA5:AA13)/(9-Q14)*100</f>
        <v>0</v>
      </c>
      <c r="AB14" s="130">
        <f>COUNTIF(P5:P13,"&gt;2")</f>
        <v>0</v>
      </c>
      <c r="AC14" s="129" t="str">
        <f>IF((G14=0),"",SUM(AC5:AC13)/G14*100)</f>
        <v/>
      </c>
    </row>
    <row r="15" spans="1:29" ht="13.5" thickTop="1">
      <c r="A15" s="24">
        <v>10</v>
      </c>
      <c r="B15" s="3">
        <v>481</v>
      </c>
      <c r="C15" s="3">
        <v>5</v>
      </c>
      <c r="D15" s="39">
        <v>4</v>
      </c>
      <c r="E15" s="48"/>
      <c r="F15" s="91"/>
      <c r="G15" s="48"/>
      <c r="H15" s="52"/>
      <c r="I15" s="68"/>
      <c r="J15" s="51"/>
      <c r="K15" s="52"/>
      <c r="L15" s="53"/>
      <c r="M15" s="69"/>
      <c r="N15" s="52"/>
      <c r="O15" s="53"/>
      <c r="P15" s="91"/>
      <c r="Q15" s="68"/>
      <c r="R15" s="69"/>
      <c r="S15" s="69"/>
      <c r="T15" s="122"/>
      <c r="U15" s="124"/>
      <c r="V15" s="124" t="str">
        <f t="shared" ref="V15:V23" si="3">IF(Q15=0,"",P15)</f>
        <v/>
      </c>
      <c r="W15" s="124"/>
      <c r="X15" s="124"/>
      <c r="Y15" s="124"/>
      <c r="Z15" s="124"/>
      <c r="AA15" s="124" t="str">
        <f t="shared" ref="AA15:AA23" si="4">IF(AND(Q15="",P15=1),1,"")</f>
        <v/>
      </c>
      <c r="AB15" s="124"/>
      <c r="AC15" s="125" t="str">
        <f t="shared" ref="AC15:AC23" si="5">IF(AND(G15=""),"",SUM(K15))</f>
        <v/>
      </c>
    </row>
    <row r="16" spans="1:29">
      <c r="A16" s="25">
        <v>11</v>
      </c>
      <c r="B16" s="2">
        <v>319</v>
      </c>
      <c r="C16" s="2">
        <v>4</v>
      </c>
      <c r="D16" s="40">
        <v>16</v>
      </c>
      <c r="E16" s="56"/>
      <c r="F16" s="55"/>
      <c r="G16" s="56"/>
      <c r="H16" s="57"/>
      <c r="I16" s="58"/>
      <c r="J16" s="59"/>
      <c r="K16" s="57"/>
      <c r="L16" s="60"/>
      <c r="M16" s="61"/>
      <c r="N16" s="57"/>
      <c r="O16" s="60"/>
      <c r="P16" s="55"/>
      <c r="Q16" s="58"/>
      <c r="R16" s="61"/>
      <c r="S16" s="61"/>
      <c r="T16" s="121"/>
      <c r="U16" s="126"/>
      <c r="V16" s="124" t="str">
        <f t="shared" si="3"/>
        <v/>
      </c>
      <c r="W16" s="126"/>
      <c r="X16" s="126"/>
      <c r="Y16" s="126"/>
      <c r="Z16" s="126"/>
      <c r="AA16" s="124" t="str">
        <f t="shared" si="4"/>
        <v/>
      </c>
      <c r="AB16" s="126"/>
      <c r="AC16" s="121" t="str">
        <f t="shared" si="5"/>
        <v/>
      </c>
    </row>
    <row r="17" spans="1:29">
      <c r="A17" s="25">
        <v>12</v>
      </c>
      <c r="B17" s="2">
        <v>431</v>
      </c>
      <c r="C17" s="2">
        <v>5</v>
      </c>
      <c r="D17" s="40">
        <v>2</v>
      </c>
      <c r="E17" s="48"/>
      <c r="F17" s="55"/>
      <c r="G17" s="56"/>
      <c r="H17" s="57"/>
      <c r="I17" s="58"/>
      <c r="J17" s="59"/>
      <c r="K17" s="57"/>
      <c r="L17" s="60"/>
      <c r="M17" s="61"/>
      <c r="N17" s="57"/>
      <c r="O17" s="60"/>
      <c r="P17" s="55"/>
      <c r="Q17" s="58"/>
      <c r="R17" s="61"/>
      <c r="S17" s="61"/>
      <c r="T17" s="121"/>
      <c r="U17" s="126"/>
      <c r="V17" s="124" t="str">
        <f t="shared" si="3"/>
        <v/>
      </c>
      <c r="W17" s="126"/>
      <c r="X17" s="126"/>
      <c r="Y17" s="126"/>
      <c r="Z17" s="126"/>
      <c r="AA17" s="124" t="str">
        <f t="shared" si="4"/>
        <v/>
      </c>
      <c r="AB17" s="126"/>
      <c r="AC17" s="121" t="str">
        <f t="shared" si="5"/>
        <v/>
      </c>
    </row>
    <row r="18" spans="1:29">
      <c r="A18" s="25">
        <v>13</v>
      </c>
      <c r="B18" s="2">
        <v>122</v>
      </c>
      <c r="C18" s="2">
        <v>3</v>
      </c>
      <c r="D18" s="40">
        <v>18</v>
      </c>
      <c r="E18" s="56"/>
      <c r="F18" s="55"/>
      <c r="G18" s="56"/>
      <c r="H18" s="57"/>
      <c r="I18" s="58"/>
      <c r="J18" s="59"/>
      <c r="K18" s="57"/>
      <c r="L18" s="60"/>
      <c r="M18" s="61"/>
      <c r="N18" s="57"/>
      <c r="O18" s="60"/>
      <c r="P18" s="55"/>
      <c r="Q18" s="58"/>
      <c r="R18" s="61"/>
      <c r="S18" s="61"/>
      <c r="T18" s="121"/>
      <c r="U18" s="126"/>
      <c r="V18" s="124" t="str">
        <f t="shared" si="3"/>
        <v/>
      </c>
      <c r="W18" s="126"/>
      <c r="X18" s="126"/>
      <c r="Y18" s="126"/>
      <c r="Z18" s="126"/>
      <c r="AA18" s="124" t="str">
        <f t="shared" si="4"/>
        <v/>
      </c>
      <c r="AB18" s="126"/>
      <c r="AC18" s="121" t="str">
        <f t="shared" si="5"/>
        <v/>
      </c>
    </row>
    <row r="19" spans="1:29">
      <c r="A19" s="25">
        <v>14</v>
      </c>
      <c r="B19" s="2">
        <v>379</v>
      </c>
      <c r="C19" s="2">
        <v>4</v>
      </c>
      <c r="D19" s="40">
        <v>6</v>
      </c>
      <c r="E19" s="56"/>
      <c r="F19" s="55"/>
      <c r="G19" s="56"/>
      <c r="H19" s="57"/>
      <c r="I19" s="58"/>
      <c r="J19" s="59"/>
      <c r="K19" s="57"/>
      <c r="L19" s="60"/>
      <c r="M19" s="61"/>
      <c r="N19" s="57"/>
      <c r="O19" s="60"/>
      <c r="P19" s="55"/>
      <c r="Q19" s="58"/>
      <c r="R19" s="61"/>
      <c r="S19" s="61"/>
      <c r="T19" s="121"/>
      <c r="U19" s="126"/>
      <c r="V19" s="124" t="str">
        <f t="shared" si="3"/>
        <v/>
      </c>
      <c r="W19" s="126"/>
      <c r="X19" s="126"/>
      <c r="Y19" s="126"/>
      <c r="Z19" s="126"/>
      <c r="AA19" s="124" t="str">
        <f t="shared" si="4"/>
        <v/>
      </c>
      <c r="AB19" s="126"/>
      <c r="AC19" s="121" t="str">
        <f t="shared" si="5"/>
        <v/>
      </c>
    </row>
    <row r="20" spans="1:29">
      <c r="A20" s="25">
        <v>15</v>
      </c>
      <c r="B20" s="2">
        <v>316</v>
      </c>
      <c r="C20" s="2">
        <v>4</v>
      </c>
      <c r="D20" s="40">
        <v>8</v>
      </c>
      <c r="E20" s="56"/>
      <c r="F20" s="55"/>
      <c r="G20" s="56"/>
      <c r="H20" s="57"/>
      <c r="I20" s="58"/>
      <c r="J20" s="59"/>
      <c r="K20" s="57"/>
      <c r="L20" s="60"/>
      <c r="M20" s="61"/>
      <c r="N20" s="57"/>
      <c r="O20" s="60"/>
      <c r="P20" s="55"/>
      <c r="Q20" s="58"/>
      <c r="R20" s="61"/>
      <c r="S20" s="61"/>
      <c r="T20" s="121"/>
      <c r="U20" s="126"/>
      <c r="V20" s="124" t="str">
        <f t="shared" si="3"/>
        <v/>
      </c>
      <c r="W20" s="126"/>
      <c r="X20" s="126"/>
      <c r="Y20" s="126"/>
      <c r="Z20" s="126"/>
      <c r="AA20" s="124" t="str">
        <f t="shared" si="4"/>
        <v/>
      </c>
      <c r="AB20" s="126"/>
      <c r="AC20" s="121" t="str">
        <f t="shared" si="5"/>
        <v/>
      </c>
    </row>
    <row r="21" spans="1:29">
      <c r="A21" s="25">
        <v>16</v>
      </c>
      <c r="B21" s="2">
        <v>322</v>
      </c>
      <c r="C21" s="2">
        <v>4</v>
      </c>
      <c r="D21" s="40">
        <v>14</v>
      </c>
      <c r="E21" s="56"/>
      <c r="F21" s="55"/>
      <c r="G21" s="56"/>
      <c r="H21" s="57"/>
      <c r="I21" s="58"/>
      <c r="J21" s="59"/>
      <c r="K21" s="57"/>
      <c r="L21" s="60"/>
      <c r="M21" s="61"/>
      <c r="N21" s="57"/>
      <c r="O21" s="60"/>
      <c r="P21" s="55"/>
      <c r="Q21" s="58"/>
      <c r="R21" s="61"/>
      <c r="S21" s="61"/>
      <c r="T21" s="121"/>
      <c r="U21" s="126"/>
      <c r="V21" s="124" t="str">
        <f t="shared" si="3"/>
        <v/>
      </c>
      <c r="W21" s="126"/>
      <c r="X21" s="126"/>
      <c r="Y21" s="126"/>
      <c r="Z21" s="126"/>
      <c r="AA21" s="124" t="str">
        <f t="shared" si="4"/>
        <v/>
      </c>
      <c r="AB21" s="126"/>
      <c r="AC21" s="121" t="str">
        <f t="shared" si="5"/>
        <v/>
      </c>
    </row>
    <row r="22" spans="1:29">
      <c r="A22" s="25">
        <v>17</v>
      </c>
      <c r="B22" s="2">
        <v>345</v>
      </c>
      <c r="C22" s="2">
        <v>4</v>
      </c>
      <c r="D22" s="40">
        <v>10</v>
      </c>
      <c r="E22" s="56"/>
      <c r="F22" s="55"/>
      <c r="G22" s="56"/>
      <c r="H22" s="57"/>
      <c r="I22" s="58"/>
      <c r="J22" s="59"/>
      <c r="K22" s="57"/>
      <c r="L22" s="60"/>
      <c r="M22" s="61"/>
      <c r="N22" s="57"/>
      <c r="O22" s="60"/>
      <c r="P22" s="55"/>
      <c r="Q22" s="58"/>
      <c r="R22" s="61"/>
      <c r="S22" s="61"/>
      <c r="T22" s="121"/>
      <c r="U22" s="126"/>
      <c r="V22" s="124" t="str">
        <f t="shared" si="3"/>
        <v/>
      </c>
      <c r="W22" s="126"/>
      <c r="X22" s="126"/>
      <c r="Y22" s="126"/>
      <c r="Z22" s="126"/>
      <c r="AA22" s="124" t="str">
        <f t="shared" si="4"/>
        <v/>
      </c>
      <c r="AB22" s="126"/>
      <c r="AC22" s="121" t="str">
        <f t="shared" si="5"/>
        <v/>
      </c>
    </row>
    <row r="23" spans="1:29" ht="13.5" thickBot="1">
      <c r="A23" s="28">
        <v>18</v>
      </c>
      <c r="B23" s="5">
        <v>281</v>
      </c>
      <c r="C23" s="5">
        <v>4</v>
      </c>
      <c r="D23" s="43">
        <v>12</v>
      </c>
      <c r="E23" s="56"/>
      <c r="F23" s="70"/>
      <c r="G23" s="71"/>
      <c r="H23" s="72"/>
      <c r="I23" s="73"/>
      <c r="J23" s="74"/>
      <c r="K23" s="72"/>
      <c r="L23" s="75"/>
      <c r="M23" s="76"/>
      <c r="N23" s="72"/>
      <c r="O23" s="75"/>
      <c r="P23" s="70"/>
      <c r="Q23" s="73"/>
      <c r="R23" s="76"/>
      <c r="S23" s="76"/>
      <c r="T23" s="133"/>
      <c r="U23" s="132"/>
      <c r="V23" s="124" t="str">
        <f t="shared" si="3"/>
        <v/>
      </c>
      <c r="W23" s="132"/>
      <c r="X23" s="132"/>
      <c r="Y23" s="132"/>
      <c r="Z23" s="132"/>
      <c r="AA23" s="124" t="str">
        <f t="shared" si="4"/>
        <v/>
      </c>
      <c r="AB23" s="132"/>
      <c r="AC23" s="128" t="str">
        <f t="shared" si="5"/>
        <v/>
      </c>
    </row>
    <row r="24" spans="1:29" ht="14.25" thickTop="1" thickBot="1">
      <c r="A24" s="7"/>
      <c r="B24" s="8">
        <f>SUM(B15:B23)</f>
        <v>2996</v>
      </c>
      <c r="C24" s="8">
        <f>SUM(C15:C23)</f>
        <v>37</v>
      </c>
      <c r="D24" s="42" t="s">
        <v>6</v>
      </c>
      <c r="E24" s="30">
        <f>SUM(E15:E23)</f>
        <v>0</v>
      </c>
      <c r="F24" s="30">
        <f>SUM(F15:F23)</f>
        <v>0</v>
      </c>
      <c r="G24" s="37">
        <f>SUM(G15:G23)</f>
        <v>0</v>
      </c>
      <c r="H24" s="10">
        <f>SUM(H15:H23)</f>
        <v>0</v>
      </c>
      <c r="I24" s="29">
        <f>SUM(I15:I23)</f>
        <v>0</v>
      </c>
      <c r="J24" s="35" t="str">
        <f>IF((A29=27),"",(SUM(J15:J23)/SUM(J15:L23))*100)</f>
        <v/>
      </c>
      <c r="K24" s="35" t="str">
        <f>IF((A29=27),"",(SUM(K15:K23)/SUM(J15:L23))*100)</f>
        <v/>
      </c>
      <c r="L24" s="35" t="str">
        <f>IF((A29=27),"",(SUM(L15:L23)/SUM(J15:L23))*100)</f>
        <v/>
      </c>
      <c r="M24" s="15">
        <f>SUM(M15:M23)</f>
        <v>0</v>
      </c>
      <c r="N24" s="10">
        <f>SUM(N15:N23)</f>
        <v>0</v>
      </c>
      <c r="O24" s="17">
        <f>SUM(O15:O23)</f>
        <v>0</v>
      </c>
      <c r="P24" s="30">
        <f>SUM(P15:P23)</f>
        <v>0</v>
      </c>
      <c r="Q24" s="29">
        <f>SUM(Q15:Q23)</f>
        <v>0</v>
      </c>
      <c r="R24" s="153"/>
      <c r="S24" s="15" t="str">
        <f>IF(Q24=0,"",SUM(S15:S23)/Q24)</f>
        <v/>
      </c>
      <c r="T24" s="129"/>
      <c r="U24" s="130"/>
      <c r="V24" s="129">
        <f>SUM(V15:V23)</f>
        <v>0</v>
      </c>
      <c r="W24" s="130">
        <f>ColorFunction($E$30,$E$15:$E$23)</f>
        <v>0</v>
      </c>
      <c r="X24" s="130">
        <f>ColorFunction($E$31,$E$15:$E$23)</f>
        <v>0</v>
      </c>
      <c r="Y24" s="130">
        <f>ColorFunction($E$32,$E$15:$E$23)</f>
        <v>0</v>
      </c>
      <c r="Z24" s="130">
        <f>ColorFunction($E$33,$E$15:$E$23)</f>
        <v>0</v>
      </c>
      <c r="AA24" s="131">
        <f>SUM(AA15:AA23)/(9-Q14)*100</f>
        <v>0</v>
      </c>
      <c r="AB24" s="130">
        <f>COUNTIF(P15:P23,"&gt;2")</f>
        <v>0</v>
      </c>
      <c r="AC24" s="131" t="str">
        <f>IF((G24=0),"",SUM(AC15:AC23)/G24*100)</f>
        <v/>
      </c>
    </row>
    <row r="25" spans="1:29" ht="14.25" thickTop="1" thickBot="1">
      <c r="A25" s="6"/>
      <c r="B25" s="9">
        <f>SUM(B24,B14)</f>
        <v>5763</v>
      </c>
      <c r="C25" s="9">
        <f>SUM(C24,C14)</f>
        <v>73</v>
      </c>
      <c r="D25" s="44" t="s">
        <v>7</v>
      </c>
      <c r="E25" s="81" t="str">
        <f>IF(E14=0,"0",(E24+E14))</f>
        <v>0</v>
      </c>
      <c r="F25" s="30">
        <f>SUM(F14,F24)</f>
        <v>0</v>
      </c>
      <c r="G25" s="18">
        <f>SUM(G24,G14)</f>
        <v>0</v>
      </c>
      <c r="H25" s="11">
        <f>SUM(H24,H14)</f>
        <v>0</v>
      </c>
      <c r="I25" s="20">
        <f>SUM(I24,I14)</f>
        <v>0</v>
      </c>
      <c r="J25" s="36" t="str">
        <f>IF((A28=27),"",(SUM(J14,J24)/2))</f>
        <v/>
      </c>
      <c r="K25" s="23" t="str">
        <f>IF((A28=27),"",(SUM(K14,K24)/2))</f>
        <v/>
      </c>
      <c r="L25" s="32" t="str">
        <f>IF((A28=27),"",(SUM(L14,L24)/2))</f>
        <v/>
      </c>
      <c r="M25" s="33">
        <f>SUM(M24,M14)</f>
        <v>0</v>
      </c>
      <c r="N25" s="11">
        <f>SUM(N24,N14)</f>
        <v>0</v>
      </c>
      <c r="O25" s="21">
        <f>SUM(O24,O14)</f>
        <v>0</v>
      </c>
      <c r="P25" s="92" t="str">
        <f>IF(P14+P24=0,"",SUM(P24,P14))</f>
        <v/>
      </c>
      <c r="Q25" s="20" t="str">
        <f>IF(Q14+Q24=0,"",SUM(Q24,Q14))</f>
        <v/>
      </c>
      <c r="R25" s="154"/>
      <c r="S25" s="33" t="str">
        <f>IF(Q25="","",SUM(S24,S14)/2)</f>
        <v/>
      </c>
      <c r="T25" s="80" t="str">
        <f>IF(N25=0,"",(O25)/N25*100)</f>
        <v/>
      </c>
      <c r="U25" s="82" t="str">
        <f>IF(Q25="","",(Q25)/18*100)</f>
        <v/>
      </c>
      <c r="V25" s="93" t="str">
        <f>IF(Q25="","",(V14+V24)/Q25)</f>
        <v/>
      </c>
      <c r="W25" s="82">
        <f>SUM(W14,W24)</f>
        <v>0</v>
      </c>
      <c r="X25" s="82" t="str">
        <f>IF(X14+X24=0,"",SUM(X14,X24))</f>
        <v/>
      </c>
      <c r="Y25" s="82">
        <f>SUM(Y14,Y24)</f>
        <v>0</v>
      </c>
      <c r="Z25" s="82">
        <f>SUM(Z14,Z24)</f>
        <v>0</v>
      </c>
      <c r="AA25" s="101" t="str">
        <f>IF(Q25="","",SUM(AA5:AA13,AA15:AA23)/SUM(18-Q25)*100)</f>
        <v/>
      </c>
      <c r="AB25" s="82">
        <f>SUM(AB14,AB24)</f>
        <v>0</v>
      </c>
      <c r="AC25" s="102">
        <f>SUM(AC24,AC14)/2</f>
        <v>0</v>
      </c>
    </row>
    <row r="26" spans="1:29" ht="13.5" thickTop="1"/>
    <row r="27" spans="1:29">
      <c r="E27" s="85" t="s">
        <v>56</v>
      </c>
    </row>
    <row r="28" spans="1:29" ht="15.75" thickBot="1">
      <c r="A28" s="103">
        <f>COUNTBLANK(I5:K13)</f>
        <v>27</v>
      </c>
      <c r="W28" s="155" t="s">
        <v>115</v>
      </c>
    </row>
    <row r="29" spans="1:29" ht="14.25" thickTop="1" thickBot="1">
      <c r="A29" s="103">
        <f>COUNTBLANK(I15:K23)</f>
        <v>27</v>
      </c>
      <c r="E29" t="s">
        <v>54</v>
      </c>
      <c r="S29" s="37" t="s">
        <v>94</v>
      </c>
      <c r="T29" s="14"/>
      <c r="W29" s="156" t="s">
        <v>116</v>
      </c>
      <c r="X29" s="160" t="s">
        <v>123</v>
      </c>
      <c r="Y29" s="156" t="s">
        <v>109</v>
      </c>
    </row>
    <row r="30" spans="1:29" ht="14.25" thickTop="1" thickBot="1">
      <c r="A30" s="103">
        <f>SUM(L5:L23)</f>
        <v>0</v>
      </c>
      <c r="E30" s="123" t="s">
        <v>79</v>
      </c>
      <c r="S30" s="30" t="s">
        <v>95</v>
      </c>
      <c r="T30" s="30">
        <f>SUMIF(C:C,"3",E:E)/COUNTIF(C:C,3)</f>
        <v>0</v>
      </c>
      <c r="W30" s="156" t="s">
        <v>117</v>
      </c>
      <c r="X30" s="118">
        <f>COUNTIFS(R5:R23,"&gt;=45",R5:R23,"&lt;=70")</f>
        <v>0</v>
      </c>
      <c r="Y30" s="157" t="str">
        <f>IF(X30=0,"",AVERAGEIFS(S5:S23,R5:R23,"&gt;=45",R5:R23,"&lt;=70"))</f>
        <v/>
      </c>
    </row>
    <row r="31" spans="1:29" ht="14.25" thickTop="1" thickBot="1">
      <c r="E31" s="88" t="s">
        <v>51</v>
      </c>
      <c r="S31" s="30" t="s">
        <v>96</v>
      </c>
      <c r="T31" s="30">
        <f>SUMIF(C:C,"4",E:E)/COUNTIF(C:C,4)</f>
        <v>0</v>
      </c>
      <c r="W31" s="158" t="s">
        <v>118</v>
      </c>
      <c r="X31" s="118">
        <f>COUNTIFS(R5:R23,"&gt;=71",R5:R23,"&lt;=90")</f>
        <v>0</v>
      </c>
      <c r="Y31" s="157" t="str">
        <f>IF(X31=0,"",AVERAGEIFS(S5:S23,R5:R23,"&gt;=71",R5:R23,"&lt;=90"))</f>
        <v/>
      </c>
    </row>
    <row r="32" spans="1:29" ht="14.25" thickTop="1" thickBot="1">
      <c r="E32" s="119" t="s">
        <v>52</v>
      </c>
      <c r="S32" s="30" t="s">
        <v>97</v>
      </c>
      <c r="T32" s="30">
        <f>SUMIF(C:C,"5",E:E)/COUNTIF(C:C,5)</f>
        <v>0</v>
      </c>
      <c r="W32" s="158" t="s">
        <v>119</v>
      </c>
      <c r="X32" s="118">
        <f>COUNTIFS(R5:R23,"&gt;=91",R5:R23,"&lt;=115")</f>
        <v>0</v>
      </c>
      <c r="Y32" s="159" t="str">
        <f>IF(X32=0,"",AVERAGEIFS(S5:S23,R5:R23,"&gt;=91",R5:R23,"&lt;=115"))</f>
        <v/>
      </c>
    </row>
    <row r="33" spans="5:26" ht="14.25" thickTop="1" thickBot="1">
      <c r="E33" s="89" t="s">
        <v>55</v>
      </c>
      <c r="F33" s="89"/>
      <c r="G33" s="89"/>
      <c r="W33" s="158" t="s">
        <v>120</v>
      </c>
      <c r="X33" s="118">
        <f>COUNTIFS(R5:R23,"&gt;=116",R5:R23,"&lt;=140")</f>
        <v>0</v>
      </c>
      <c r="Y33" s="157" t="str">
        <f>IF(X33=0,"",AVERAGEIFS(S5:S23,R5:R23,"&gt;=116",R5:R23,"&lt;=140"))</f>
        <v/>
      </c>
    </row>
    <row r="34" spans="5:26" ht="14.25" thickTop="1" thickBot="1">
      <c r="S34" s="30" t="s">
        <v>102</v>
      </c>
      <c r="T34" s="136" t="str">
        <f>IF(E25="0","",SUM(E5:E8)-SUM(C5:C8))</f>
        <v/>
      </c>
      <c r="W34" s="158" t="s">
        <v>121</v>
      </c>
      <c r="X34" s="118">
        <f>COUNTIFS(R5:R23,"&gt;=141",R5:R23,"&lt;=161")</f>
        <v>0</v>
      </c>
      <c r="Y34" s="157" t="str">
        <f>IF(X34=0,"",AVERAGEIFS(S5:S23,R5:R23,"&gt;=141",R5:R23,"&lt;=160"))</f>
        <v/>
      </c>
    </row>
    <row r="35" spans="5:26" ht="14.25" thickTop="1" thickBot="1">
      <c r="S35" s="30" t="s">
        <v>103</v>
      </c>
      <c r="T35" s="136" t="str">
        <f>IF(E25="0","",SUM(E20:E23)-SUM(C20:C23))</f>
        <v/>
      </c>
      <c r="W35" s="158" t="s">
        <v>122</v>
      </c>
      <c r="X35" s="118">
        <f>COUNTIFS(R5:R23,"&gt;=161",R5:R23,"&lt;=180")</f>
        <v>0</v>
      </c>
      <c r="Y35" s="157" t="str">
        <f>IF(X35=0,"",AVERAGEIFS(S5:S23,R5:R23,"&gt;=161",R5:R23,"&lt;=180"))</f>
        <v/>
      </c>
    </row>
    <row r="36" spans="5:26" ht="13.5" thickTop="1"/>
    <row r="37" spans="5:26" ht="13.5" thickBot="1">
      <c r="W37" s="98" t="s">
        <v>124</v>
      </c>
    </row>
    <row r="38" spans="5:26" ht="14.25" thickTop="1" thickBot="1">
      <c r="W38" s="156" t="s">
        <v>116</v>
      </c>
      <c r="X38" s="160" t="s">
        <v>123</v>
      </c>
      <c r="Y38" s="165" t="s">
        <v>138</v>
      </c>
      <c r="Z38" s="166" t="s">
        <v>135</v>
      </c>
    </row>
    <row r="39" spans="5:26" ht="14.25" thickTop="1" thickBot="1">
      <c r="W39" s="158" t="s">
        <v>139</v>
      </c>
      <c r="X39" s="118">
        <f>COUNTIFS(S5:S23,"&gt;=0,1",S5:S23,"&lt;=0,9")</f>
        <v>0</v>
      </c>
      <c r="Y39" s="86" t="str">
        <f>IF(X39=0,"",COUNTIFS(P5:P23,"=1",S5:S23,"&lt;1"))</f>
        <v/>
      </c>
      <c r="Z39" s="86" t="str">
        <f t="shared" ref="Z39" si="6">IF(X39=0,"",Y39/X39*100)</f>
        <v/>
      </c>
    </row>
    <row r="40" spans="5:26" ht="14.25" thickTop="1" thickBot="1">
      <c r="W40" s="156" t="s">
        <v>125</v>
      </c>
      <c r="X40" s="118">
        <f>COUNTIFS(S5:S23,"&gt;=1",S5:S23,"&lt;=1,5")</f>
        <v>0</v>
      </c>
      <c r="Y40" s="86" t="str">
        <f>IF(X40=0,"",COUNTIFS(P5:P23,"=1",S5:S23,"&gt;=1",S5:S23,"&lt;=1,5"))</f>
        <v/>
      </c>
      <c r="Z40" s="86" t="str">
        <f>IF(X40=0,"",Y40/X40*100)</f>
        <v/>
      </c>
    </row>
    <row r="41" spans="5:26" ht="14.25" thickTop="1" thickBot="1">
      <c r="W41" s="156" t="s">
        <v>126</v>
      </c>
      <c r="X41" s="118">
        <f>COUNTIFS(S5:S23,"&gt;=1,6",S5:S23,"&lt;=3")</f>
        <v>0</v>
      </c>
      <c r="Y41" s="86" t="str">
        <f>IF(X41=0,"",COUNTIFS(P5:P23,"=1",S5:S23,"&gt;=1,6",S5:S23,"&lt;=3"))</f>
        <v/>
      </c>
      <c r="Z41" s="86" t="str">
        <f t="shared" ref="Z41:Z44" si="7">IF(X41=0,"",Y41/X41*100)</f>
        <v/>
      </c>
    </row>
    <row r="42" spans="5:26" ht="14.25" thickTop="1" thickBot="1">
      <c r="W42" s="156" t="s">
        <v>127</v>
      </c>
      <c r="X42" s="118">
        <f>COUNTIFS(S5:S23,"&gt;=3,1",S5:S23,"&lt;=4,5")</f>
        <v>0</v>
      </c>
      <c r="Y42" s="86" t="str">
        <f>IF(X42=0,"",COUNTIFS(P5:P23,"=1",S5:S23,"&gt;=3,1",S5:S23,"&lt;=4,5"))</f>
        <v/>
      </c>
      <c r="Z42" s="86" t="str">
        <f t="shared" si="7"/>
        <v/>
      </c>
    </row>
    <row r="43" spans="5:26" ht="14.25" thickTop="1" thickBot="1">
      <c r="W43" s="156" t="s">
        <v>128</v>
      </c>
      <c r="X43" s="118">
        <f>COUNTIFS(S5:S23,"&gt;=4,6",S5:S23,"&lt;=6")</f>
        <v>0</v>
      </c>
      <c r="Y43" s="86" t="str">
        <f>IF(X43=0,"",COUNTIFS(P5:P23,"=1",S5:S23,"&gt;=4,6",S5:S23,"&lt;=6"))</f>
        <v/>
      </c>
      <c r="Z43" s="86" t="str">
        <f t="shared" si="7"/>
        <v/>
      </c>
    </row>
    <row r="44" spans="5:26" ht="14.25" thickTop="1" thickBot="1">
      <c r="W44" s="158" t="s">
        <v>136</v>
      </c>
      <c r="X44" s="118">
        <f>COUNTIFS(S5:S23,"&gt;6")</f>
        <v>0</v>
      </c>
      <c r="Y44" s="86" t="str">
        <f>IF(X44=0,"",COUNTIFS(P5:P23,"=1",S5:S23,"&gt;6"))</f>
        <v/>
      </c>
      <c r="Z44" s="86" t="str">
        <f t="shared" si="7"/>
        <v/>
      </c>
    </row>
    <row r="45" spans="5:26" ht="13.5" thickTop="1"/>
  </sheetData>
  <pageMargins left="0.7" right="0.7" top="0.75" bottom="0.75" header="0.3" footer="0.3"/>
</worksheet>
</file>

<file path=xl/worksheets/sheet29.xml><?xml version="1.0" encoding="utf-8"?>
<worksheet xmlns="http://schemas.openxmlformats.org/spreadsheetml/2006/main" xmlns:r="http://schemas.openxmlformats.org/officeDocument/2006/relationships">
  <sheetPr codeName="Sheet28"/>
  <dimension ref="A1:AC45"/>
  <sheetViews>
    <sheetView workbookViewId="0">
      <selection activeCell="AA25" sqref="AA25"/>
    </sheetView>
  </sheetViews>
  <sheetFormatPr defaultRowHeight="12.75"/>
  <cols>
    <col min="1" max="1" width="4.42578125" customWidth="1"/>
    <col min="2" max="2" width="6" customWidth="1"/>
    <col min="3" max="3" width="4.140625" bestFit="1" customWidth="1"/>
    <col min="4" max="4" width="7.140625" bestFit="1" customWidth="1"/>
    <col min="5" max="6" width="6.7109375" customWidth="1"/>
    <col min="7" max="7" width="6.42578125" bestFit="1" customWidth="1"/>
    <col min="8" max="8" width="8.5703125" customWidth="1"/>
    <col min="9" max="9" width="6.7109375" customWidth="1"/>
    <col min="14" max="14" width="7.42578125" customWidth="1"/>
    <col min="15" max="15" width="8.28515625" customWidth="1"/>
    <col min="16" max="16" width="5.42578125" bestFit="1" customWidth="1"/>
    <col min="17" max="18" width="5.42578125" customWidth="1"/>
    <col min="19" max="19" width="16.140625" bestFit="1" customWidth="1"/>
    <col min="28" max="28" width="19.7109375" bestFit="1" customWidth="1"/>
  </cols>
  <sheetData>
    <row r="1" spans="1:29" ht="18">
      <c r="A1" s="46" t="s">
        <v>2</v>
      </c>
      <c r="B1" s="45"/>
      <c r="C1" s="45"/>
      <c r="D1" s="45"/>
      <c r="E1" s="45"/>
      <c r="F1" s="45"/>
      <c r="J1" s="47" t="str">
        <f>IF(E25="0","0","1")</f>
        <v>0</v>
      </c>
      <c r="L1" s="45" t="s">
        <v>46</v>
      </c>
      <c r="M1" s="100"/>
      <c r="O1" s="85" t="s">
        <v>75</v>
      </c>
      <c r="Q1" s="117"/>
      <c r="R1" s="152"/>
      <c r="T1" s="85" t="s">
        <v>76</v>
      </c>
      <c r="V1" s="117"/>
    </row>
    <row r="2" spans="1:29" ht="13.5" thickBot="1"/>
    <row r="3" spans="1:29" ht="14.25" thickTop="1" thickBot="1">
      <c r="A3" s="12"/>
      <c r="B3" s="13"/>
      <c r="C3" s="13"/>
      <c r="D3" s="13"/>
      <c r="E3" s="13"/>
      <c r="F3" s="116"/>
      <c r="G3" s="12"/>
      <c r="H3" s="16" t="s">
        <v>22</v>
      </c>
      <c r="I3" s="13"/>
      <c r="J3" s="12"/>
      <c r="K3" s="146" t="s">
        <v>17</v>
      </c>
      <c r="L3" s="13"/>
      <c r="M3" s="12"/>
      <c r="N3" s="16" t="s">
        <v>12</v>
      </c>
      <c r="O3" s="29"/>
      <c r="P3" s="14"/>
      <c r="Q3" s="14"/>
      <c r="R3" s="151" t="s">
        <v>112</v>
      </c>
      <c r="S3" s="29"/>
      <c r="T3" s="13"/>
      <c r="U3" s="14"/>
      <c r="V3" s="86"/>
      <c r="W3" s="86"/>
      <c r="X3" s="86"/>
      <c r="Y3" s="86"/>
      <c r="Z3" s="86"/>
      <c r="AA3" s="86"/>
      <c r="AB3" s="86"/>
      <c r="AC3" s="86"/>
    </row>
    <row r="4" spans="1:29" ht="14.25" thickTop="1" thickBot="1">
      <c r="A4" s="15" t="s">
        <v>0</v>
      </c>
      <c r="B4" s="10" t="s">
        <v>1</v>
      </c>
      <c r="C4" s="10" t="s">
        <v>3</v>
      </c>
      <c r="D4" s="17" t="s">
        <v>4</v>
      </c>
      <c r="E4" s="30" t="s">
        <v>8</v>
      </c>
      <c r="F4" s="30" t="s">
        <v>74</v>
      </c>
      <c r="G4" s="37" t="s">
        <v>19</v>
      </c>
      <c r="H4" s="17" t="s">
        <v>20</v>
      </c>
      <c r="I4" s="38" t="s">
        <v>21</v>
      </c>
      <c r="J4" s="18" t="s">
        <v>14</v>
      </c>
      <c r="K4" s="19" t="s">
        <v>15</v>
      </c>
      <c r="L4" s="19" t="s">
        <v>16</v>
      </c>
      <c r="M4" s="18" t="s">
        <v>9</v>
      </c>
      <c r="N4" s="19" t="s">
        <v>10</v>
      </c>
      <c r="O4" s="20" t="s">
        <v>11</v>
      </c>
      <c r="P4" s="29" t="s">
        <v>13</v>
      </c>
      <c r="Q4" s="29" t="s">
        <v>23</v>
      </c>
      <c r="R4" s="29" t="s">
        <v>113</v>
      </c>
      <c r="S4" s="87" t="s">
        <v>114</v>
      </c>
      <c r="T4" s="30" t="s">
        <v>18</v>
      </c>
      <c r="U4" s="29" t="s">
        <v>24</v>
      </c>
      <c r="V4" s="87" t="s">
        <v>49</v>
      </c>
      <c r="W4" s="87" t="s">
        <v>79</v>
      </c>
      <c r="X4" s="87" t="s">
        <v>51</v>
      </c>
      <c r="Y4" s="87" t="s">
        <v>52</v>
      </c>
      <c r="Z4" s="87" t="s">
        <v>53</v>
      </c>
      <c r="AA4" s="87" t="s">
        <v>48</v>
      </c>
      <c r="AB4" s="87" t="s">
        <v>81</v>
      </c>
      <c r="AC4" s="87" t="s">
        <v>57</v>
      </c>
    </row>
    <row r="5" spans="1:29" ht="13.5" thickTop="1">
      <c r="A5" s="24">
        <v>1</v>
      </c>
      <c r="B5" s="3">
        <v>307</v>
      </c>
      <c r="C5" s="3">
        <v>4</v>
      </c>
      <c r="D5" s="39">
        <v>11</v>
      </c>
      <c r="E5" s="48"/>
      <c r="F5" s="90"/>
      <c r="G5" s="48"/>
      <c r="H5" s="49"/>
      <c r="I5" s="50"/>
      <c r="J5" s="51"/>
      <c r="K5" s="52"/>
      <c r="L5" s="53"/>
      <c r="M5" s="54"/>
      <c r="N5" s="52"/>
      <c r="O5" s="53"/>
      <c r="P5" s="90"/>
      <c r="Q5" s="68"/>
      <c r="R5" s="54"/>
      <c r="S5" s="54"/>
      <c r="T5" s="125"/>
      <c r="U5" s="124"/>
      <c r="V5" s="124" t="str">
        <f t="shared" ref="V5:V13" si="0">IF(Q5=0,"",P5)</f>
        <v/>
      </c>
      <c r="W5" s="124"/>
      <c r="X5" s="124"/>
      <c r="Y5" s="124"/>
      <c r="Z5" s="124"/>
      <c r="AA5" s="124" t="str">
        <f t="shared" ref="AA5:AA13" si="1">IF(AND(Q5="",P5=1),1,"")</f>
        <v/>
      </c>
      <c r="AB5" s="124"/>
      <c r="AC5" s="125" t="str">
        <f t="shared" ref="AC5:AC13" si="2">IF(AND(G5=""),"",SUM(K5))</f>
        <v/>
      </c>
    </row>
    <row r="6" spans="1:29">
      <c r="A6" s="25">
        <v>2</v>
      </c>
      <c r="B6" s="2">
        <v>323</v>
      </c>
      <c r="C6" s="2">
        <v>4</v>
      </c>
      <c r="D6" s="40">
        <v>5</v>
      </c>
      <c r="E6" s="56"/>
      <c r="F6" s="55"/>
      <c r="G6" s="56"/>
      <c r="H6" s="57"/>
      <c r="I6" s="58"/>
      <c r="J6" s="59"/>
      <c r="K6" s="57"/>
      <c r="L6" s="60"/>
      <c r="M6" s="61"/>
      <c r="N6" s="57"/>
      <c r="O6" s="60"/>
      <c r="P6" s="55"/>
      <c r="Q6" s="58"/>
      <c r="R6" s="61"/>
      <c r="S6" s="61"/>
      <c r="T6" s="121"/>
      <c r="U6" s="126"/>
      <c r="V6" s="124" t="str">
        <f t="shared" si="0"/>
        <v/>
      </c>
      <c r="W6" s="126"/>
      <c r="X6" s="126"/>
      <c r="Y6" s="126"/>
      <c r="Z6" s="126"/>
      <c r="AA6" s="124" t="str">
        <f t="shared" si="1"/>
        <v/>
      </c>
      <c r="AB6" s="126"/>
      <c r="AC6" s="121" t="str">
        <f t="shared" si="2"/>
        <v/>
      </c>
    </row>
    <row r="7" spans="1:29">
      <c r="A7" s="25">
        <v>3</v>
      </c>
      <c r="B7" s="2">
        <v>138</v>
      </c>
      <c r="C7" s="2">
        <v>3</v>
      </c>
      <c r="D7" s="40">
        <v>15</v>
      </c>
      <c r="E7" s="56"/>
      <c r="F7" s="55"/>
      <c r="G7" s="56"/>
      <c r="H7" s="57"/>
      <c r="I7" s="58"/>
      <c r="J7" s="59"/>
      <c r="K7" s="57"/>
      <c r="L7" s="60"/>
      <c r="M7" s="61"/>
      <c r="N7" s="57"/>
      <c r="O7" s="60"/>
      <c r="P7" s="55"/>
      <c r="Q7" s="58"/>
      <c r="R7" s="61"/>
      <c r="S7" s="61"/>
      <c r="T7" s="121"/>
      <c r="U7" s="126"/>
      <c r="V7" s="124" t="str">
        <f t="shared" si="0"/>
        <v/>
      </c>
      <c r="W7" s="126"/>
      <c r="X7" s="126"/>
      <c r="Y7" s="126"/>
      <c r="Z7" s="126"/>
      <c r="AA7" s="124" t="str">
        <f t="shared" si="1"/>
        <v/>
      </c>
      <c r="AB7" s="126"/>
      <c r="AC7" s="121" t="str">
        <f t="shared" si="2"/>
        <v/>
      </c>
    </row>
    <row r="8" spans="1:29">
      <c r="A8" s="25">
        <v>4</v>
      </c>
      <c r="B8" s="2">
        <v>310</v>
      </c>
      <c r="C8" s="2">
        <v>4</v>
      </c>
      <c r="D8" s="40">
        <v>13</v>
      </c>
      <c r="E8" s="56"/>
      <c r="F8" s="55"/>
      <c r="G8" s="56"/>
      <c r="H8" s="57"/>
      <c r="I8" s="58"/>
      <c r="J8" s="59"/>
      <c r="K8" s="57"/>
      <c r="L8" s="60"/>
      <c r="M8" s="61"/>
      <c r="N8" s="57"/>
      <c r="O8" s="60"/>
      <c r="P8" s="55"/>
      <c r="Q8" s="58"/>
      <c r="R8" s="61"/>
      <c r="S8" s="61"/>
      <c r="T8" s="121"/>
      <c r="U8" s="126"/>
      <c r="V8" s="124" t="str">
        <f t="shared" si="0"/>
        <v/>
      </c>
      <c r="W8" s="126"/>
      <c r="X8" s="126"/>
      <c r="Y8" s="126"/>
      <c r="Z8" s="126"/>
      <c r="AA8" s="124" t="str">
        <f t="shared" si="1"/>
        <v/>
      </c>
      <c r="AB8" s="126"/>
      <c r="AC8" s="121" t="str">
        <f t="shared" si="2"/>
        <v/>
      </c>
    </row>
    <row r="9" spans="1:29">
      <c r="A9" s="25">
        <v>5</v>
      </c>
      <c r="B9" s="2">
        <v>431</v>
      </c>
      <c r="C9" s="2">
        <v>5</v>
      </c>
      <c r="D9" s="40">
        <v>3</v>
      </c>
      <c r="E9" s="56"/>
      <c r="F9" s="55"/>
      <c r="G9" s="56"/>
      <c r="H9" s="57"/>
      <c r="I9" s="58"/>
      <c r="J9" s="59"/>
      <c r="K9" s="57"/>
      <c r="L9" s="60"/>
      <c r="M9" s="61"/>
      <c r="N9" s="57"/>
      <c r="O9" s="60"/>
      <c r="P9" s="55"/>
      <c r="Q9" s="58"/>
      <c r="R9" s="61"/>
      <c r="S9" s="61"/>
      <c r="T9" s="121"/>
      <c r="U9" s="126"/>
      <c r="V9" s="124" t="str">
        <f t="shared" si="0"/>
        <v/>
      </c>
      <c r="W9" s="126"/>
      <c r="X9" s="126"/>
      <c r="Y9" s="126"/>
      <c r="Z9" s="126"/>
      <c r="AA9" s="124" t="str">
        <f t="shared" si="1"/>
        <v/>
      </c>
      <c r="AB9" s="126"/>
      <c r="AC9" s="121" t="str">
        <f t="shared" si="2"/>
        <v/>
      </c>
    </row>
    <row r="10" spans="1:29">
      <c r="A10" s="25">
        <v>6</v>
      </c>
      <c r="B10" s="2">
        <v>312</v>
      </c>
      <c r="C10" s="2">
        <v>4</v>
      </c>
      <c r="D10" s="40">
        <v>9</v>
      </c>
      <c r="E10" s="56"/>
      <c r="F10" s="55"/>
      <c r="G10" s="56"/>
      <c r="H10" s="57"/>
      <c r="I10" s="58"/>
      <c r="J10" s="59"/>
      <c r="K10" s="57"/>
      <c r="L10" s="60"/>
      <c r="M10" s="61"/>
      <c r="N10" s="57"/>
      <c r="O10" s="60"/>
      <c r="P10" s="55"/>
      <c r="Q10" s="58"/>
      <c r="R10" s="61"/>
      <c r="S10" s="61"/>
      <c r="T10" s="121"/>
      <c r="U10" s="126"/>
      <c r="V10" s="124" t="str">
        <f t="shared" si="0"/>
        <v/>
      </c>
      <c r="W10" s="126"/>
      <c r="X10" s="126"/>
      <c r="Y10" s="126"/>
      <c r="Z10" s="126"/>
      <c r="AA10" s="124" t="str">
        <f t="shared" si="1"/>
        <v/>
      </c>
      <c r="AB10" s="126"/>
      <c r="AC10" s="121" t="str">
        <f t="shared" si="2"/>
        <v/>
      </c>
    </row>
    <row r="11" spans="1:29">
      <c r="A11" s="25">
        <v>7</v>
      </c>
      <c r="B11" s="2">
        <v>498</v>
      </c>
      <c r="C11" s="2">
        <v>5</v>
      </c>
      <c r="D11" s="40">
        <v>1</v>
      </c>
      <c r="E11" s="56"/>
      <c r="F11" s="55"/>
      <c r="G11" s="56"/>
      <c r="H11" s="57"/>
      <c r="I11" s="58"/>
      <c r="J11" s="59"/>
      <c r="K11" s="57"/>
      <c r="L11" s="60"/>
      <c r="M11" s="61"/>
      <c r="N11" s="57"/>
      <c r="O11" s="60"/>
      <c r="P11" s="55"/>
      <c r="Q11" s="58"/>
      <c r="R11" s="61"/>
      <c r="S11" s="61"/>
      <c r="T11" s="121"/>
      <c r="U11" s="126"/>
      <c r="V11" s="124" t="str">
        <f t="shared" si="0"/>
        <v/>
      </c>
      <c r="W11" s="126"/>
      <c r="X11" s="126"/>
      <c r="Y11" s="126"/>
      <c r="Z11" s="126"/>
      <c r="AA11" s="124" t="str">
        <f t="shared" si="1"/>
        <v/>
      </c>
      <c r="AB11" s="126"/>
      <c r="AC11" s="121" t="str">
        <f t="shared" si="2"/>
        <v/>
      </c>
    </row>
    <row r="12" spans="1:29">
      <c r="A12" s="25">
        <v>8</v>
      </c>
      <c r="B12" s="2">
        <v>138</v>
      </c>
      <c r="C12" s="2">
        <v>3</v>
      </c>
      <c r="D12" s="40">
        <v>17</v>
      </c>
      <c r="E12" s="55"/>
      <c r="F12" s="55"/>
      <c r="G12" s="56"/>
      <c r="H12" s="57"/>
      <c r="I12" s="58"/>
      <c r="J12" s="59"/>
      <c r="K12" s="57"/>
      <c r="L12" s="60"/>
      <c r="M12" s="61"/>
      <c r="N12" s="57"/>
      <c r="O12" s="60"/>
      <c r="P12" s="55"/>
      <c r="Q12" s="58"/>
      <c r="R12" s="61"/>
      <c r="S12" s="61"/>
      <c r="T12" s="121"/>
      <c r="U12" s="126"/>
      <c r="V12" s="124" t="str">
        <f t="shared" si="0"/>
        <v/>
      </c>
      <c r="W12" s="126"/>
      <c r="X12" s="126"/>
      <c r="Y12" s="126"/>
      <c r="Z12" s="126"/>
      <c r="AA12" s="124" t="str">
        <f t="shared" si="1"/>
        <v/>
      </c>
      <c r="AB12" s="126"/>
      <c r="AC12" s="121" t="str">
        <f t="shared" si="2"/>
        <v/>
      </c>
    </row>
    <row r="13" spans="1:29" ht="13.5" thickBot="1">
      <c r="A13" s="26">
        <v>9</v>
      </c>
      <c r="B13" s="4">
        <v>310</v>
      </c>
      <c r="C13" s="4">
        <v>4</v>
      </c>
      <c r="D13" s="41">
        <v>7</v>
      </c>
      <c r="E13" s="84"/>
      <c r="F13" s="84"/>
      <c r="G13" s="62"/>
      <c r="H13" s="63"/>
      <c r="I13" s="64"/>
      <c r="J13" s="65"/>
      <c r="K13" s="63"/>
      <c r="L13" s="66"/>
      <c r="M13" s="67"/>
      <c r="N13" s="63"/>
      <c r="O13" s="66"/>
      <c r="P13" s="84"/>
      <c r="Q13" s="64"/>
      <c r="R13" s="67"/>
      <c r="S13" s="67"/>
      <c r="T13" s="128"/>
      <c r="U13" s="127"/>
      <c r="V13" s="124" t="str">
        <f t="shared" si="0"/>
        <v/>
      </c>
      <c r="W13" s="127"/>
      <c r="X13" s="127"/>
      <c r="Y13" s="127"/>
      <c r="Z13" s="127"/>
      <c r="AA13" s="124" t="str">
        <f t="shared" si="1"/>
        <v/>
      </c>
      <c r="AB13" s="127"/>
      <c r="AC13" s="128" t="str">
        <f t="shared" si="2"/>
        <v/>
      </c>
    </row>
    <row r="14" spans="1:29" ht="14.25" thickTop="1" thickBot="1">
      <c r="A14" s="27"/>
      <c r="B14" s="8">
        <f>SUM(B5:B13)</f>
        <v>2767</v>
      </c>
      <c r="C14" s="8">
        <f>SUM(C5:C13)</f>
        <v>36</v>
      </c>
      <c r="D14" s="42" t="s">
        <v>5</v>
      </c>
      <c r="E14" s="30">
        <f>SUM(E5:E13)</f>
        <v>0</v>
      </c>
      <c r="F14" s="30">
        <f>SUM(F5:F13)</f>
        <v>0</v>
      </c>
      <c r="G14" s="37">
        <f>SUM(G5:G13)</f>
        <v>0</v>
      </c>
      <c r="H14" s="10">
        <f>SUM(H5:H13)</f>
        <v>0</v>
      </c>
      <c r="I14" s="29">
        <f>SUM(I5:I13)</f>
        <v>0</v>
      </c>
      <c r="J14" s="35" t="str">
        <f>IF((A28=27),"",(SUM(J5:J13)/SUM(J5:L13))*100)</f>
        <v/>
      </c>
      <c r="K14" s="22" t="str">
        <f>IF((A28=27),"",(SUM(K5:K13)/SUM(J5:L13))*100)</f>
        <v/>
      </c>
      <c r="L14" s="31" t="str">
        <f>IF((A28=27),"",(SUM(L5:L13)/SUM(J5:L13))*100)</f>
        <v/>
      </c>
      <c r="M14" s="15">
        <f>SUM(M5:M13)</f>
        <v>0</v>
      </c>
      <c r="N14" s="10">
        <f>SUM(N5:N13)</f>
        <v>0</v>
      </c>
      <c r="O14" s="17">
        <f>SUM(O5:O13)</f>
        <v>0</v>
      </c>
      <c r="P14" s="30">
        <f>SUM(P5:P13)</f>
        <v>0</v>
      </c>
      <c r="Q14" s="29">
        <f>SUM(Q5:Q13)</f>
        <v>0</v>
      </c>
      <c r="R14" s="153"/>
      <c r="S14" s="15" t="str">
        <f>IF(Q14=0,"",SUM(S5:S13)/Q14)</f>
        <v/>
      </c>
      <c r="T14" s="129"/>
      <c r="U14" s="130"/>
      <c r="V14" s="129">
        <f>SUM(V5:V13)</f>
        <v>0</v>
      </c>
      <c r="W14" s="130">
        <f>ColorFunction($E$30,$E$5:$E$13)</f>
        <v>0</v>
      </c>
      <c r="X14" s="130">
        <f>ColorFunction($E$31,$E$5:$E$13)</f>
        <v>0</v>
      </c>
      <c r="Y14" s="130">
        <f>ColorFunction($E$32,$E$5:$E$13)</f>
        <v>0</v>
      </c>
      <c r="Z14" s="130">
        <f>ColorFunction($E$33,$E$5:$E$13)</f>
        <v>0</v>
      </c>
      <c r="AA14" s="131">
        <f>SUM(AA5:AA13)/(9-Q14)*100</f>
        <v>0</v>
      </c>
      <c r="AB14" s="130">
        <f>COUNTIF(P5:P13,"&gt;2")</f>
        <v>0</v>
      </c>
      <c r="AC14" s="129" t="str">
        <f>IF((G14=0),"",SUM(AC5:AC13)/G14*100)</f>
        <v/>
      </c>
    </row>
    <row r="15" spans="1:29" ht="13.5" thickTop="1">
      <c r="A15" s="24">
        <v>10</v>
      </c>
      <c r="B15" s="3">
        <v>481</v>
      </c>
      <c r="C15" s="3">
        <v>5</v>
      </c>
      <c r="D15" s="39">
        <v>4</v>
      </c>
      <c r="E15" s="48"/>
      <c r="F15" s="91"/>
      <c r="G15" s="48"/>
      <c r="H15" s="52"/>
      <c r="I15" s="68"/>
      <c r="J15" s="51"/>
      <c r="K15" s="52"/>
      <c r="L15" s="53"/>
      <c r="M15" s="69"/>
      <c r="N15" s="52"/>
      <c r="O15" s="53"/>
      <c r="P15" s="91"/>
      <c r="Q15" s="68"/>
      <c r="R15" s="69"/>
      <c r="S15" s="69"/>
      <c r="T15" s="122"/>
      <c r="U15" s="124"/>
      <c r="V15" s="124" t="str">
        <f t="shared" ref="V15:V23" si="3">IF(Q15=0,"",P15)</f>
        <v/>
      </c>
      <c r="W15" s="124"/>
      <c r="X15" s="124"/>
      <c r="Y15" s="124"/>
      <c r="Z15" s="124"/>
      <c r="AA15" s="124" t="str">
        <f t="shared" ref="AA15:AA23" si="4">IF(AND(Q15="",P15=1),1,"")</f>
        <v/>
      </c>
      <c r="AB15" s="124"/>
      <c r="AC15" s="125" t="str">
        <f t="shared" ref="AC15:AC23" si="5">IF(AND(G15=""),"",SUM(K15))</f>
        <v/>
      </c>
    </row>
    <row r="16" spans="1:29">
      <c r="A16" s="25">
        <v>11</v>
      </c>
      <c r="B16" s="2">
        <v>319</v>
      </c>
      <c r="C16" s="2">
        <v>4</v>
      </c>
      <c r="D16" s="40">
        <v>16</v>
      </c>
      <c r="E16" s="56"/>
      <c r="F16" s="55"/>
      <c r="G16" s="56"/>
      <c r="H16" s="57"/>
      <c r="I16" s="58"/>
      <c r="J16" s="59"/>
      <c r="K16" s="57"/>
      <c r="L16" s="60"/>
      <c r="M16" s="61"/>
      <c r="N16" s="57"/>
      <c r="O16" s="60"/>
      <c r="P16" s="55"/>
      <c r="Q16" s="58"/>
      <c r="R16" s="61"/>
      <c r="S16" s="61"/>
      <c r="T16" s="121"/>
      <c r="U16" s="126"/>
      <c r="V16" s="124" t="str">
        <f t="shared" si="3"/>
        <v/>
      </c>
      <c r="W16" s="126"/>
      <c r="X16" s="126"/>
      <c r="Y16" s="126"/>
      <c r="Z16" s="126"/>
      <c r="AA16" s="124" t="str">
        <f t="shared" si="4"/>
        <v/>
      </c>
      <c r="AB16" s="126"/>
      <c r="AC16" s="121" t="str">
        <f t="shared" si="5"/>
        <v/>
      </c>
    </row>
    <row r="17" spans="1:29">
      <c r="A17" s="25">
        <v>12</v>
      </c>
      <c r="B17" s="2">
        <v>431</v>
      </c>
      <c r="C17" s="2">
        <v>5</v>
      </c>
      <c r="D17" s="40">
        <v>2</v>
      </c>
      <c r="E17" s="48"/>
      <c r="F17" s="55"/>
      <c r="G17" s="56"/>
      <c r="H17" s="57"/>
      <c r="I17" s="58"/>
      <c r="J17" s="59"/>
      <c r="K17" s="57"/>
      <c r="L17" s="60"/>
      <c r="M17" s="61"/>
      <c r="N17" s="57"/>
      <c r="O17" s="60"/>
      <c r="P17" s="55"/>
      <c r="Q17" s="58"/>
      <c r="R17" s="61"/>
      <c r="S17" s="61"/>
      <c r="T17" s="121"/>
      <c r="U17" s="126"/>
      <c r="V17" s="124" t="str">
        <f t="shared" si="3"/>
        <v/>
      </c>
      <c r="W17" s="126"/>
      <c r="X17" s="126"/>
      <c r="Y17" s="126"/>
      <c r="Z17" s="126"/>
      <c r="AA17" s="124" t="str">
        <f t="shared" si="4"/>
        <v/>
      </c>
      <c r="AB17" s="126"/>
      <c r="AC17" s="121" t="str">
        <f t="shared" si="5"/>
        <v/>
      </c>
    </row>
    <row r="18" spans="1:29">
      <c r="A18" s="25">
        <v>13</v>
      </c>
      <c r="B18" s="2">
        <v>122</v>
      </c>
      <c r="C18" s="2">
        <v>3</v>
      </c>
      <c r="D18" s="40">
        <v>18</v>
      </c>
      <c r="E18" s="56"/>
      <c r="F18" s="55"/>
      <c r="G18" s="56"/>
      <c r="H18" s="57"/>
      <c r="I18" s="58"/>
      <c r="J18" s="59"/>
      <c r="K18" s="57"/>
      <c r="L18" s="60"/>
      <c r="M18" s="61"/>
      <c r="N18" s="57"/>
      <c r="O18" s="60"/>
      <c r="P18" s="55"/>
      <c r="Q18" s="58"/>
      <c r="R18" s="61"/>
      <c r="S18" s="61"/>
      <c r="T18" s="121"/>
      <c r="U18" s="126"/>
      <c r="V18" s="124" t="str">
        <f t="shared" si="3"/>
        <v/>
      </c>
      <c r="W18" s="126"/>
      <c r="X18" s="126"/>
      <c r="Y18" s="126"/>
      <c r="Z18" s="126"/>
      <c r="AA18" s="124" t="str">
        <f t="shared" si="4"/>
        <v/>
      </c>
      <c r="AB18" s="126"/>
      <c r="AC18" s="121" t="str">
        <f t="shared" si="5"/>
        <v/>
      </c>
    </row>
    <row r="19" spans="1:29">
      <c r="A19" s="25">
        <v>14</v>
      </c>
      <c r="B19" s="2">
        <v>379</v>
      </c>
      <c r="C19" s="2">
        <v>4</v>
      </c>
      <c r="D19" s="40">
        <v>6</v>
      </c>
      <c r="E19" s="56"/>
      <c r="F19" s="55"/>
      <c r="G19" s="56"/>
      <c r="H19" s="57"/>
      <c r="I19" s="58"/>
      <c r="J19" s="59"/>
      <c r="K19" s="57"/>
      <c r="L19" s="60"/>
      <c r="M19" s="61"/>
      <c r="N19" s="57"/>
      <c r="O19" s="60"/>
      <c r="P19" s="55"/>
      <c r="Q19" s="58"/>
      <c r="R19" s="61"/>
      <c r="S19" s="61"/>
      <c r="T19" s="121"/>
      <c r="U19" s="126"/>
      <c r="V19" s="124" t="str">
        <f t="shared" si="3"/>
        <v/>
      </c>
      <c r="W19" s="126"/>
      <c r="X19" s="126"/>
      <c r="Y19" s="126"/>
      <c r="Z19" s="126"/>
      <c r="AA19" s="124" t="str">
        <f t="shared" si="4"/>
        <v/>
      </c>
      <c r="AB19" s="126"/>
      <c r="AC19" s="121" t="str">
        <f t="shared" si="5"/>
        <v/>
      </c>
    </row>
    <row r="20" spans="1:29">
      <c r="A20" s="25">
        <v>15</v>
      </c>
      <c r="B20" s="2">
        <v>316</v>
      </c>
      <c r="C20" s="2">
        <v>4</v>
      </c>
      <c r="D20" s="40">
        <v>8</v>
      </c>
      <c r="E20" s="56"/>
      <c r="F20" s="55"/>
      <c r="G20" s="56"/>
      <c r="H20" s="57"/>
      <c r="I20" s="58"/>
      <c r="J20" s="59"/>
      <c r="K20" s="57"/>
      <c r="L20" s="60"/>
      <c r="M20" s="61"/>
      <c r="N20" s="57"/>
      <c r="O20" s="60"/>
      <c r="P20" s="55"/>
      <c r="Q20" s="58"/>
      <c r="R20" s="61"/>
      <c r="S20" s="61"/>
      <c r="T20" s="121"/>
      <c r="U20" s="126"/>
      <c r="V20" s="124" t="str">
        <f t="shared" si="3"/>
        <v/>
      </c>
      <c r="W20" s="126"/>
      <c r="X20" s="126"/>
      <c r="Y20" s="126"/>
      <c r="Z20" s="126"/>
      <c r="AA20" s="124" t="str">
        <f t="shared" si="4"/>
        <v/>
      </c>
      <c r="AB20" s="126"/>
      <c r="AC20" s="121" t="str">
        <f t="shared" si="5"/>
        <v/>
      </c>
    </row>
    <row r="21" spans="1:29">
      <c r="A21" s="25">
        <v>16</v>
      </c>
      <c r="B21" s="2">
        <v>322</v>
      </c>
      <c r="C21" s="2">
        <v>4</v>
      </c>
      <c r="D21" s="40">
        <v>14</v>
      </c>
      <c r="E21" s="56"/>
      <c r="F21" s="55"/>
      <c r="G21" s="56"/>
      <c r="H21" s="57"/>
      <c r="I21" s="58"/>
      <c r="J21" s="59"/>
      <c r="K21" s="57"/>
      <c r="L21" s="60"/>
      <c r="M21" s="61"/>
      <c r="N21" s="57"/>
      <c r="O21" s="60"/>
      <c r="P21" s="55"/>
      <c r="Q21" s="58"/>
      <c r="R21" s="61"/>
      <c r="S21" s="61"/>
      <c r="T21" s="121"/>
      <c r="U21" s="126"/>
      <c r="V21" s="124" t="str">
        <f t="shared" si="3"/>
        <v/>
      </c>
      <c r="W21" s="126"/>
      <c r="X21" s="126"/>
      <c r="Y21" s="126"/>
      <c r="Z21" s="126"/>
      <c r="AA21" s="124" t="str">
        <f t="shared" si="4"/>
        <v/>
      </c>
      <c r="AB21" s="126"/>
      <c r="AC21" s="121" t="str">
        <f t="shared" si="5"/>
        <v/>
      </c>
    </row>
    <row r="22" spans="1:29">
      <c r="A22" s="25">
        <v>17</v>
      </c>
      <c r="B22" s="2">
        <v>345</v>
      </c>
      <c r="C22" s="2">
        <v>4</v>
      </c>
      <c r="D22" s="40">
        <v>10</v>
      </c>
      <c r="E22" s="56"/>
      <c r="F22" s="55"/>
      <c r="G22" s="56"/>
      <c r="H22" s="57"/>
      <c r="I22" s="58"/>
      <c r="J22" s="59"/>
      <c r="K22" s="57"/>
      <c r="L22" s="60"/>
      <c r="M22" s="61"/>
      <c r="N22" s="57"/>
      <c r="O22" s="60"/>
      <c r="P22" s="55"/>
      <c r="Q22" s="58"/>
      <c r="R22" s="61"/>
      <c r="S22" s="61"/>
      <c r="T22" s="121"/>
      <c r="U22" s="126"/>
      <c r="V22" s="124" t="str">
        <f t="shared" si="3"/>
        <v/>
      </c>
      <c r="W22" s="126"/>
      <c r="X22" s="126"/>
      <c r="Y22" s="126"/>
      <c r="Z22" s="126"/>
      <c r="AA22" s="124" t="str">
        <f t="shared" si="4"/>
        <v/>
      </c>
      <c r="AB22" s="126"/>
      <c r="AC22" s="121" t="str">
        <f t="shared" si="5"/>
        <v/>
      </c>
    </row>
    <row r="23" spans="1:29" ht="13.5" thickBot="1">
      <c r="A23" s="28">
        <v>18</v>
      </c>
      <c r="B23" s="5">
        <v>281</v>
      </c>
      <c r="C23" s="5">
        <v>4</v>
      </c>
      <c r="D23" s="43">
        <v>12</v>
      </c>
      <c r="E23" s="56"/>
      <c r="F23" s="70"/>
      <c r="G23" s="71"/>
      <c r="H23" s="72"/>
      <c r="I23" s="73"/>
      <c r="J23" s="74"/>
      <c r="K23" s="72"/>
      <c r="L23" s="75"/>
      <c r="M23" s="76"/>
      <c r="N23" s="72"/>
      <c r="O23" s="75"/>
      <c r="P23" s="70"/>
      <c r="Q23" s="73"/>
      <c r="R23" s="76"/>
      <c r="S23" s="76"/>
      <c r="T23" s="133"/>
      <c r="U23" s="132"/>
      <c r="V23" s="124" t="str">
        <f t="shared" si="3"/>
        <v/>
      </c>
      <c r="W23" s="132"/>
      <c r="X23" s="132"/>
      <c r="Y23" s="132"/>
      <c r="Z23" s="132"/>
      <c r="AA23" s="124" t="str">
        <f t="shared" si="4"/>
        <v/>
      </c>
      <c r="AB23" s="132"/>
      <c r="AC23" s="128" t="str">
        <f t="shared" si="5"/>
        <v/>
      </c>
    </row>
    <row r="24" spans="1:29" ht="14.25" thickTop="1" thickBot="1">
      <c r="A24" s="7"/>
      <c r="B24" s="8">
        <f>SUM(B15:B23)</f>
        <v>2996</v>
      </c>
      <c r="C24" s="8">
        <f>SUM(C15:C23)</f>
        <v>37</v>
      </c>
      <c r="D24" s="42" t="s">
        <v>6</v>
      </c>
      <c r="E24" s="30">
        <f>SUM(E15:E23)</f>
        <v>0</v>
      </c>
      <c r="F24" s="30">
        <f>SUM(F15:F23)</f>
        <v>0</v>
      </c>
      <c r="G24" s="37">
        <f>SUM(G15:G23)</f>
        <v>0</v>
      </c>
      <c r="H24" s="10">
        <f>SUM(H15:H23)</f>
        <v>0</v>
      </c>
      <c r="I24" s="29">
        <f>SUM(I15:I23)</f>
        <v>0</v>
      </c>
      <c r="J24" s="35" t="str">
        <f>IF((A29=27),"",(SUM(J15:J23)/SUM(J15:L23))*100)</f>
        <v/>
      </c>
      <c r="K24" s="35" t="str">
        <f>IF((A29=27),"",(SUM(K15:K23)/SUM(J15:L23))*100)</f>
        <v/>
      </c>
      <c r="L24" s="35" t="str">
        <f>IF((A29=27),"",(SUM(L15:L23)/SUM(J15:L23))*100)</f>
        <v/>
      </c>
      <c r="M24" s="15">
        <f>SUM(M15:M23)</f>
        <v>0</v>
      </c>
      <c r="N24" s="10">
        <f>SUM(N15:N23)</f>
        <v>0</v>
      </c>
      <c r="O24" s="17">
        <f>SUM(O15:O23)</f>
        <v>0</v>
      </c>
      <c r="P24" s="30">
        <f>SUM(P15:P23)</f>
        <v>0</v>
      </c>
      <c r="Q24" s="29">
        <f>SUM(Q15:Q23)</f>
        <v>0</v>
      </c>
      <c r="R24" s="153"/>
      <c r="S24" s="15" t="str">
        <f>IF(Q24=0,"",SUM(S15:S23)/Q24)</f>
        <v/>
      </c>
      <c r="T24" s="129"/>
      <c r="U24" s="130"/>
      <c r="V24" s="129">
        <f>SUM(V15:V23)</f>
        <v>0</v>
      </c>
      <c r="W24" s="130">
        <f>ColorFunction($E$30,$E$15:$E$23)</f>
        <v>0</v>
      </c>
      <c r="X24" s="130">
        <f>ColorFunction($E$31,$E$15:$E$23)</f>
        <v>0</v>
      </c>
      <c r="Y24" s="130">
        <f>ColorFunction($E$32,$E$15:$E$23)</f>
        <v>0</v>
      </c>
      <c r="Z24" s="130">
        <f>ColorFunction($E$33,$E$15:$E$23)</f>
        <v>0</v>
      </c>
      <c r="AA24" s="131">
        <f>SUM(AA15:AA23)/(9-Q14)*100</f>
        <v>0</v>
      </c>
      <c r="AB24" s="130">
        <f>COUNTIF(P15:P23,"&gt;2")</f>
        <v>0</v>
      </c>
      <c r="AC24" s="131" t="str">
        <f>IF((G24=0),"",SUM(AC15:AC23)/G24*100)</f>
        <v/>
      </c>
    </row>
    <row r="25" spans="1:29" ht="14.25" thickTop="1" thickBot="1">
      <c r="A25" s="6"/>
      <c r="B25" s="9">
        <f>SUM(B24,B14)</f>
        <v>5763</v>
      </c>
      <c r="C25" s="9">
        <f>SUM(C24,C14)</f>
        <v>73</v>
      </c>
      <c r="D25" s="44" t="s">
        <v>7</v>
      </c>
      <c r="E25" s="81" t="str">
        <f>IF(E14=0,"0",(E24+E14))</f>
        <v>0</v>
      </c>
      <c r="F25" s="30">
        <f>SUM(F14,F24)</f>
        <v>0</v>
      </c>
      <c r="G25" s="18">
        <f>SUM(G24,G14)</f>
        <v>0</v>
      </c>
      <c r="H25" s="11">
        <f>SUM(H24,H14)</f>
        <v>0</v>
      </c>
      <c r="I25" s="20">
        <f>SUM(I24,I14)</f>
        <v>0</v>
      </c>
      <c r="J25" s="36" t="str">
        <f>IF((A28=27),"",(SUM(J14,J24)/2))</f>
        <v/>
      </c>
      <c r="K25" s="23" t="str">
        <f>IF((A28=27),"",(SUM(K14,K24)/2))</f>
        <v/>
      </c>
      <c r="L25" s="32" t="str">
        <f>IF((A28=27),"",(SUM(L14,L24)/2))</f>
        <v/>
      </c>
      <c r="M25" s="33">
        <f>SUM(M24,M14)</f>
        <v>0</v>
      </c>
      <c r="N25" s="11">
        <f>SUM(N24,N14)</f>
        <v>0</v>
      </c>
      <c r="O25" s="21">
        <f>SUM(O24,O14)</f>
        <v>0</v>
      </c>
      <c r="P25" s="92" t="str">
        <f>IF(P14+P24=0,"",SUM(P24,P14))</f>
        <v/>
      </c>
      <c r="Q25" s="20" t="str">
        <f>IF(Q14+Q24=0,"",SUM(Q24,Q14))</f>
        <v/>
      </c>
      <c r="R25" s="154"/>
      <c r="S25" s="33" t="str">
        <f>IF(Q25="","",SUM(S24,S14)/2)</f>
        <v/>
      </c>
      <c r="T25" s="80" t="str">
        <f>IF(N25=0,"",(O25)/N25*100)</f>
        <v/>
      </c>
      <c r="U25" s="82" t="str">
        <f>IF(Q25="","",(Q25)/18*100)</f>
        <v/>
      </c>
      <c r="V25" s="93" t="str">
        <f>IF(Q25="","",(V14+V24)/Q25)</f>
        <v/>
      </c>
      <c r="W25" s="82">
        <f>SUM(W14,W24)</f>
        <v>0</v>
      </c>
      <c r="X25" s="82" t="str">
        <f>IF(X14+X24=0,"",SUM(X14,X24))</f>
        <v/>
      </c>
      <c r="Y25" s="82">
        <f>SUM(Y14,Y24)</f>
        <v>0</v>
      </c>
      <c r="Z25" s="82">
        <f>SUM(Z14,Z24)</f>
        <v>0</v>
      </c>
      <c r="AA25" s="101" t="str">
        <f>IF(Q25="","",SUM(AA5:AA13,AA15:AA23)/SUM(18-Q25)*100)</f>
        <v/>
      </c>
      <c r="AB25" s="82">
        <f>SUM(AB14,AB24)</f>
        <v>0</v>
      </c>
      <c r="AC25" s="102">
        <f>SUM(AC24,AC14)/2</f>
        <v>0</v>
      </c>
    </row>
    <row r="26" spans="1:29" ht="13.5" thickTop="1"/>
    <row r="27" spans="1:29">
      <c r="E27" s="85" t="s">
        <v>56</v>
      </c>
    </row>
    <row r="28" spans="1:29" ht="15.75" thickBot="1">
      <c r="A28" s="103">
        <f>COUNTBLANK(I5:K13)</f>
        <v>27</v>
      </c>
      <c r="W28" s="155" t="s">
        <v>115</v>
      </c>
    </row>
    <row r="29" spans="1:29" ht="14.25" thickTop="1" thickBot="1">
      <c r="A29" s="103">
        <f>COUNTBLANK(I15:K23)</f>
        <v>27</v>
      </c>
      <c r="E29" t="s">
        <v>54</v>
      </c>
      <c r="S29" s="37" t="s">
        <v>94</v>
      </c>
      <c r="T29" s="14"/>
      <c r="W29" s="156" t="s">
        <v>116</v>
      </c>
      <c r="X29" s="160" t="s">
        <v>123</v>
      </c>
      <c r="Y29" s="156" t="s">
        <v>109</v>
      </c>
    </row>
    <row r="30" spans="1:29" ht="14.25" thickTop="1" thickBot="1">
      <c r="A30" s="103">
        <f>SUM(L5:L23)</f>
        <v>0</v>
      </c>
      <c r="E30" s="123" t="s">
        <v>79</v>
      </c>
      <c r="S30" s="30" t="s">
        <v>95</v>
      </c>
      <c r="T30" s="30">
        <f>SUMIF(C:C,"3",E:E)/COUNTIF(C:C,3)</f>
        <v>0</v>
      </c>
      <c r="W30" s="156" t="s">
        <v>117</v>
      </c>
      <c r="X30" s="118">
        <f>COUNTIFS(R5:R23,"&gt;=45",R5:R23,"&lt;=70")</f>
        <v>0</v>
      </c>
      <c r="Y30" s="157" t="str">
        <f>IF(X30=0,"",AVERAGEIFS(S5:S23,R5:R23,"&gt;=45",R5:R23,"&lt;=70"))</f>
        <v/>
      </c>
    </row>
    <row r="31" spans="1:29" ht="14.25" thickTop="1" thickBot="1">
      <c r="E31" s="88" t="s">
        <v>51</v>
      </c>
      <c r="S31" s="30" t="s">
        <v>96</v>
      </c>
      <c r="T31" s="30">
        <f>SUMIF(C:C,"4",E:E)/COUNTIF(C:C,4)</f>
        <v>0</v>
      </c>
      <c r="W31" s="158" t="s">
        <v>118</v>
      </c>
      <c r="X31" s="118">
        <f>COUNTIFS(R5:R23,"&gt;=71",R5:R23,"&lt;=90")</f>
        <v>0</v>
      </c>
      <c r="Y31" s="157" t="str">
        <f>IF(X31=0,"",AVERAGEIFS(S5:S23,R5:R23,"&gt;=71",R5:R23,"&lt;=90"))</f>
        <v/>
      </c>
    </row>
    <row r="32" spans="1:29" ht="14.25" thickTop="1" thickBot="1">
      <c r="E32" s="119" t="s">
        <v>52</v>
      </c>
      <c r="S32" s="30" t="s">
        <v>97</v>
      </c>
      <c r="T32" s="30">
        <f>SUMIF(C:C,"5",E:E)/COUNTIF(C:C,5)</f>
        <v>0</v>
      </c>
      <c r="W32" s="158" t="s">
        <v>119</v>
      </c>
      <c r="X32" s="118">
        <f>COUNTIFS(R5:R23,"&gt;=91",R5:R23,"&lt;=115")</f>
        <v>0</v>
      </c>
      <c r="Y32" s="159" t="str">
        <f>IF(X32=0,"",AVERAGEIFS(S5:S23,R5:R23,"&gt;=91",R5:R23,"&lt;=115"))</f>
        <v/>
      </c>
    </row>
    <row r="33" spans="5:26" ht="14.25" thickTop="1" thickBot="1">
      <c r="E33" s="89" t="s">
        <v>55</v>
      </c>
      <c r="F33" s="89"/>
      <c r="G33" s="89"/>
      <c r="W33" s="158" t="s">
        <v>120</v>
      </c>
      <c r="X33" s="118">
        <f>COUNTIFS(R5:R23,"&gt;=116",R5:R23,"&lt;=140")</f>
        <v>0</v>
      </c>
      <c r="Y33" s="157" t="str">
        <f>IF(X33=0,"",AVERAGEIFS(S5:S23,R5:R23,"&gt;=116",R5:R23,"&lt;=140"))</f>
        <v/>
      </c>
    </row>
    <row r="34" spans="5:26" ht="14.25" thickTop="1" thickBot="1">
      <c r="S34" s="30" t="s">
        <v>102</v>
      </c>
      <c r="T34" s="136" t="str">
        <f>IF(E25="0","",SUM(E5:E8)-SUM(C5:C8))</f>
        <v/>
      </c>
      <c r="W34" s="158" t="s">
        <v>121</v>
      </c>
      <c r="X34" s="118">
        <f>COUNTIFS(R5:R23,"&gt;=141",R5:R23,"&lt;=161")</f>
        <v>0</v>
      </c>
      <c r="Y34" s="157" t="str">
        <f>IF(X34=0,"",AVERAGEIFS(S5:S23,R5:R23,"&gt;=141",R5:R23,"&lt;=160"))</f>
        <v/>
      </c>
    </row>
    <row r="35" spans="5:26" ht="14.25" thickTop="1" thickBot="1">
      <c r="S35" s="30" t="s">
        <v>103</v>
      </c>
      <c r="T35" s="136" t="str">
        <f>IF(E25="0","",SUM(E20:E23)-SUM(C20:C23))</f>
        <v/>
      </c>
      <c r="W35" s="158" t="s">
        <v>122</v>
      </c>
      <c r="X35" s="118">
        <f>COUNTIFS(R5:R23,"&gt;=161",R5:R23,"&lt;=180")</f>
        <v>0</v>
      </c>
      <c r="Y35" s="157" t="str">
        <f>IF(X35=0,"",AVERAGEIFS(S5:S23,R5:R23,"&gt;=161",R5:R23,"&lt;=180"))</f>
        <v/>
      </c>
    </row>
    <row r="36" spans="5:26" ht="13.5" thickTop="1"/>
    <row r="37" spans="5:26" ht="13.5" thickBot="1">
      <c r="W37" s="98" t="s">
        <v>124</v>
      </c>
    </row>
    <row r="38" spans="5:26" ht="14.25" thickTop="1" thickBot="1">
      <c r="W38" s="156" t="s">
        <v>116</v>
      </c>
      <c r="X38" s="160" t="s">
        <v>123</v>
      </c>
      <c r="Y38" s="165" t="s">
        <v>138</v>
      </c>
      <c r="Z38" s="166" t="s">
        <v>135</v>
      </c>
    </row>
    <row r="39" spans="5:26" ht="14.25" thickTop="1" thickBot="1">
      <c r="W39" s="158" t="s">
        <v>139</v>
      </c>
      <c r="X39" s="118">
        <f>COUNTIFS(S5:S23,"&gt;=0,1",S5:S23,"&lt;=0,9")</f>
        <v>0</v>
      </c>
      <c r="Y39" s="86" t="str">
        <f>IF(X39=0,"",COUNTIFS(P5:P23,"=1",S5:S23,"&lt;1"))</f>
        <v/>
      </c>
      <c r="Z39" s="86" t="str">
        <f t="shared" ref="Z39" si="6">IF(X39=0,"",Y39/X39*100)</f>
        <v/>
      </c>
    </row>
    <row r="40" spans="5:26" ht="14.25" thickTop="1" thickBot="1">
      <c r="W40" s="156" t="s">
        <v>125</v>
      </c>
      <c r="X40" s="118">
        <f>COUNTIFS(S5:S23,"&gt;=1",S5:S23,"&lt;=1,5")</f>
        <v>0</v>
      </c>
      <c r="Y40" s="86" t="str">
        <f>IF(X40=0,"",COUNTIFS(P5:P23,"=1",S5:S23,"&gt;=1",S5:S23,"&lt;=1,5"))</f>
        <v/>
      </c>
      <c r="Z40" s="86" t="str">
        <f>IF(X40=0,"",Y40/X40*100)</f>
        <v/>
      </c>
    </row>
    <row r="41" spans="5:26" ht="14.25" thickTop="1" thickBot="1">
      <c r="W41" s="156" t="s">
        <v>126</v>
      </c>
      <c r="X41" s="118">
        <f>COUNTIFS(S5:S23,"&gt;=1,6",S5:S23,"&lt;=3")</f>
        <v>0</v>
      </c>
      <c r="Y41" s="86" t="str">
        <f>IF(X41=0,"",COUNTIFS(P5:P23,"=1",S5:S23,"&gt;=1,6",S5:S23,"&lt;=3"))</f>
        <v/>
      </c>
      <c r="Z41" s="86" t="str">
        <f t="shared" ref="Z41:Z44" si="7">IF(X41=0,"",Y41/X41*100)</f>
        <v/>
      </c>
    </row>
    <row r="42" spans="5:26" ht="14.25" thickTop="1" thickBot="1">
      <c r="W42" s="156" t="s">
        <v>127</v>
      </c>
      <c r="X42" s="118">
        <f>COUNTIFS(S5:S23,"&gt;=3,1",S5:S23,"&lt;=4,5")</f>
        <v>0</v>
      </c>
      <c r="Y42" s="86" t="str">
        <f>IF(X42=0,"",COUNTIFS(P5:P23,"=1",S5:S23,"&gt;=3,1",S5:S23,"&lt;=4,5"))</f>
        <v/>
      </c>
      <c r="Z42" s="86" t="str">
        <f t="shared" si="7"/>
        <v/>
      </c>
    </row>
    <row r="43" spans="5:26" ht="14.25" thickTop="1" thickBot="1">
      <c r="W43" s="156" t="s">
        <v>128</v>
      </c>
      <c r="X43" s="118">
        <f>COUNTIFS(S5:S23,"&gt;=4,6",S5:S23,"&lt;=6")</f>
        <v>0</v>
      </c>
      <c r="Y43" s="86" t="str">
        <f>IF(X43=0,"",COUNTIFS(P5:P23,"=1",S5:S23,"&gt;=4,6",S5:S23,"&lt;=6"))</f>
        <v/>
      </c>
      <c r="Z43" s="86" t="str">
        <f t="shared" si="7"/>
        <v/>
      </c>
    </row>
    <row r="44" spans="5:26" ht="14.25" thickTop="1" thickBot="1">
      <c r="W44" s="158" t="s">
        <v>136</v>
      </c>
      <c r="X44" s="118">
        <f>COUNTIFS(S5:S23,"&gt;6")</f>
        <v>0</v>
      </c>
      <c r="Y44" s="86" t="str">
        <f>IF(X44=0,"",COUNTIFS(P5:P23,"=1",S5:S23,"&gt;6"))</f>
        <v/>
      </c>
      <c r="Z44" s="86" t="str">
        <f t="shared" si="7"/>
        <v/>
      </c>
    </row>
    <row r="45" spans="5:26" ht="13.5" thickTop="1"/>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election activeCell="K53" sqref="K53"/>
    </sheetView>
  </sheetViews>
  <sheetFormatPr defaultRowHeight="12.75"/>
  <sheetData/>
  <pageMargins left="0.7" right="0.7" top="0.75" bottom="0.75" header="0.3" footer="0.3"/>
  <drawing r:id="rId1"/>
</worksheet>
</file>

<file path=xl/worksheets/sheet30.xml><?xml version="1.0" encoding="utf-8"?>
<worksheet xmlns="http://schemas.openxmlformats.org/spreadsheetml/2006/main" xmlns:r="http://schemas.openxmlformats.org/officeDocument/2006/relationships">
  <sheetPr codeName="Sheet29"/>
  <dimension ref="A1:AC45"/>
  <sheetViews>
    <sheetView workbookViewId="0">
      <selection activeCell="AA25" sqref="AA25"/>
    </sheetView>
  </sheetViews>
  <sheetFormatPr defaultRowHeight="12.75"/>
  <cols>
    <col min="1" max="1" width="4.42578125" customWidth="1"/>
    <col min="2" max="2" width="6" customWidth="1"/>
    <col min="3" max="3" width="4.140625" bestFit="1" customWidth="1"/>
    <col min="4" max="4" width="7.140625" bestFit="1" customWidth="1"/>
    <col min="5" max="6" width="6.7109375" customWidth="1"/>
    <col min="7" max="7" width="6.42578125" bestFit="1" customWidth="1"/>
    <col min="8" max="8" width="8.5703125" customWidth="1"/>
    <col min="9" max="9" width="6.7109375" customWidth="1"/>
    <col min="14" max="14" width="7.42578125" customWidth="1"/>
    <col min="15" max="15" width="8.28515625" customWidth="1"/>
    <col min="16" max="16" width="5.42578125" bestFit="1" customWidth="1"/>
    <col min="17" max="18" width="5.42578125" customWidth="1"/>
    <col min="19" max="19" width="16.140625" bestFit="1" customWidth="1"/>
    <col min="28" max="28" width="19.7109375" bestFit="1" customWidth="1"/>
  </cols>
  <sheetData>
    <row r="1" spans="1:29" ht="18">
      <c r="A1" s="46" t="s">
        <v>2</v>
      </c>
      <c r="B1" s="45"/>
      <c r="C1" s="45"/>
      <c r="D1" s="45"/>
      <c r="E1" s="45"/>
      <c r="F1" s="45"/>
      <c r="J1" s="47" t="str">
        <f>IF(E25="0","0","1")</f>
        <v>0</v>
      </c>
      <c r="L1" s="45" t="s">
        <v>46</v>
      </c>
      <c r="M1" s="100"/>
      <c r="O1" s="85" t="s">
        <v>75</v>
      </c>
      <c r="Q1" s="117"/>
      <c r="R1" s="152"/>
      <c r="T1" s="85" t="s">
        <v>76</v>
      </c>
      <c r="V1" s="117"/>
    </row>
    <row r="2" spans="1:29" ht="13.5" thickBot="1"/>
    <row r="3" spans="1:29" ht="14.25" thickTop="1" thickBot="1">
      <c r="A3" s="12"/>
      <c r="B3" s="13"/>
      <c r="C3" s="13"/>
      <c r="D3" s="13"/>
      <c r="E3" s="13"/>
      <c r="F3" s="116"/>
      <c r="G3" s="12"/>
      <c r="H3" s="16" t="s">
        <v>22</v>
      </c>
      <c r="I3" s="13"/>
      <c r="J3" s="12"/>
      <c r="K3" s="146" t="s">
        <v>17</v>
      </c>
      <c r="L3" s="13"/>
      <c r="M3" s="12"/>
      <c r="N3" s="16" t="s">
        <v>12</v>
      </c>
      <c r="O3" s="29"/>
      <c r="P3" s="14"/>
      <c r="Q3" s="14"/>
      <c r="R3" s="151" t="s">
        <v>112</v>
      </c>
      <c r="S3" s="29"/>
      <c r="T3" s="13"/>
      <c r="U3" s="14"/>
      <c r="V3" s="86"/>
      <c r="W3" s="86"/>
      <c r="X3" s="86"/>
      <c r="Y3" s="86"/>
      <c r="Z3" s="86"/>
      <c r="AA3" s="86"/>
      <c r="AB3" s="86"/>
      <c r="AC3" s="86"/>
    </row>
    <row r="4" spans="1:29" ht="14.25" thickTop="1" thickBot="1">
      <c r="A4" s="15" t="s">
        <v>0</v>
      </c>
      <c r="B4" s="10" t="s">
        <v>1</v>
      </c>
      <c r="C4" s="10" t="s">
        <v>3</v>
      </c>
      <c r="D4" s="17" t="s">
        <v>4</v>
      </c>
      <c r="E4" s="30" t="s">
        <v>8</v>
      </c>
      <c r="F4" s="30" t="s">
        <v>74</v>
      </c>
      <c r="G4" s="37" t="s">
        <v>19</v>
      </c>
      <c r="H4" s="17" t="s">
        <v>20</v>
      </c>
      <c r="I4" s="38" t="s">
        <v>21</v>
      </c>
      <c r="J4" s="18" t="s">
        <v>14</v>
      </c>
      <c r="K4" s="19" t="s">
        <v>15</v>
      </c>
      <c r="L4" s="19" t="s">
        <v>16</v>
      </c>
      <c r="M4" s="18" t="s">
        <v>9</v>
      </c>
      <c r="N4" s="19" t="s">
        <v>10</v>
      </c>
      <c r="O4" s="20" t="s">
        <v>11</v>
      </c>
      <c r="P4" s="29" t="s">
        <v>13</v>
      </c>
      <c r="Q4" s="29" t="s">
        <v>23</v>
      </c>
      <c r="R4" s="29" t="s">
        <v>113</v>
      </c>
      <c r="S4" s="87" t="s">
        <v>114</v>
      </c>
      <c r="T4" s="30" t="s">
        <v>18</v>
      </c>
      <c r="U4" s="29" t="s">
        <v>24</v>
      </c>
      <c r="V4" s="87" t="s">
        <v>49</v>
      </c>
      <c r="W4" s="87" t="s">
        <v>79</v>
      </c>
      <c r="X4" s="87" t="s">
        <v>51</v>
      </c>
      <c r="Y4" s="87" t="s">
        <v>52</v>
      </c>
      <c r="Z4" s="87" t="s">
        <v>53</v>
      </c>
      <c r="AA4" s="87" t="s">
        <v>48</v>
      </c>
      <c r="AB4" s="87" t="s">
        <v>81</v>
      </c>
      <c r="AC4" s="87" t="s">
        <v>57</v>
      </c>
    </row>
    <row r="5" spans="1:29" ht="13.5" thickTop="1">
      <c r="A5" s="24">
        <v>1</v>
      </c>
      <c r="B5" s="3">
        <v>307</v>
      </c>
      <c r="C5" s="3">
        <v>4</v>
      </c>
      <c r="D5" s="39">
        <v>11</v>
      </c>
      <c r="E5" s="48"/>
      <c r="F5" s="90"/>
      <c r="G5" s="48"/>
      <c r="H5" s="49"/>
      <c r="I5" s="50"/>
      <c r="J5" s="51"/>
      <c r="K5" s="52"/>
      <c r="L5" s="53"/>
      <c r="M5" s="54"/>
      <c r="N5" s="52"/>
      <c r="O5" s="53"/>
      <c r="P5" s="90"/>
      <c r="Q5" s="68"/>
      <c r="R5" s="54"/>
      <c r="S5" s="54"/>
      <c r="T5" s="125"/>
      <c r="U5" s="124"/>
      <c r="V5" s="124" t="str">
        <f t="shared" ref="V5:V13" si="0">IF(Q5=0,"",P5)</f>
        <v/>
      </c>
      <c r="W5" s="124"/>
      <c r="X5" s="124"/>
      <c r="Y5" s="124"/>
      <c r="Z5" s="124"/>
      <c r="AA5" s="124" t="str">
        <f t="shared" ref="AA5:AA13" si="1">IF(AND(Q5="",P5=1),1,"")</f>
        <v/>
      </c>
      <c r="AB5" s="124"/>
      <c r="AC5" s="125" t="str">
        <f t="shared" ref="AC5:AC13" si="2">IF(AND(G5=""),"",SUM(K5))</f>
        <v/>
      </c>
    </row>
    <row r="6" spans="1:29">
      <c r="A6" s="25">
        <v>2</v>
      </c>
      <c r="B6" s="2">
        <v>323</v>
      </c>
      <c r="C6" s="2">
        <v>4</v>
      </c>
      <c r="D6" s="40">
        <v>5</v>
      </c>
      <c r="E6" s="56"/>
      <c r="F6" s="55"/>
      <c r="G6" s="56"/>
      <c r="H6" s="57"/>
      <c r="I6" s="58"/>
      <c r="J6" s="59"/>
      <c r="K6" s="57"/>
      <c r="L6" s="60"/>
      <c r="M6" s="61"/>
      <c r="N6" s="57"/>
      <c r="O6" s="60"/>
      <c r="P6" s="55"/>
      <c r="Q6" s="58"/>
      <c r="R6" s="61"/>
      <c r="S6" s="61"/>
      <c r="T6" s="121"/>
      <c r="U6" s="126"/>
      <c r="V6" s="124" t="str">
        <f t="shared" si="0"/>
        <v/>
      </c>
      <c r="W6" s="126"/>
      <c r="X6" s="126"/>
      <c r="Y6" s="126"/>
      <c r="Z6" s="126"/>
      <c r="AA6" s="124" t="str">
        <f t="shared" si="1"/>
        <v/>
      </c>
      <c r="AB6" s="126"/>
      <c r="AC6" s="121" t="str">
        <f t="shared" si="2"/>
        <v/>
      </c>
    </row>
    <row r="7" spans="1:29">
      <c r="A7" s="25">
        <v>3</v>
      </c>
      <c r="B7" s="2">
        <v>138</v>
      </c>
      <c r="C7" s="2">
        <v>3</v>
      </c>
      <c r="D7" s="40">
        <v>15</v>
      </c>
      <c r="E7" s="56"/>
      <c r="F7" s="55"/>
      <c r="G7" s="56"/>
      <c r="H7" s="57"/>
      <c r="I7" s="58"/>
      <c r="J7" s="59"/>
      <c r="K7" s="57"/>
      <c r="L7" s="60"/>
      <c r="M7" s="61"/>
      <c r="N7" s="57"/>
      <c r="O7" s="60"/>
      <c r="P7" s="55"/>
      <c r="Q7" s="58"/>
      <c r="R7" s="61"/>
      <c r="S7" s="61"/>
      <c r="T7" s="121"/>
      <c r="U7" s="126"/>
      <c r="V7" s="124" t="str">
        <f t="shared" si="0"/>
        <v/>
      </c>
      <c r="W7" s="126"/>
      <c r="X7" s="126"/>
      <c r="Y7" s="126"/>
      <c r="Z7" s="126"/>
      <c r="AA7" s="124" t="str">
        <f t="shared" si="1"/>
        <v/>
      </c>
      <c r="AB7" s="126"/>
      <c r="AC7" s="121" t="str">
        <f t="shared" si="2"/>
        <v/>
      </c>
    </row>
    <row r="8" spans="1:29">
      <c r="A8" s="25">
        <v>4</v>
      </c>
      <c r="B8" s="2">
        <v>310</v>
      </c>
      <c r="C8" s="2">
        <v>4</v>
      </c>
      <c r="D8" s="40">
        <v>13</v>
      </c>
      <c r="E8" s="56"/>
      <c r="F8" s="55"/>
      <c r="G8" s="56"/>
      <c r="H8" s="57"/>
      <c r="I8" s="58"/>
      <c r="J8" s="59"/>
      <c r="K8" s="57"/>
      <c r="L8" s="60"/>
      <c r="M8" s="61"/>
      <c r="N8" s="57"/>
      <c r="O8" s="60"/>
      <c r="P8" s="55"/>
      <c r="Q8" s="58"/>
      <c r="R8" s="61"/>
      <c r="S8" s="61"/>
      <c r="T8" s="121"/>
      <c r="U8" s="126"/>
      <c r="V8" s="124" t="str">
        <f t="shared" si="0"/>
        <v/>
      </c>
      <c r="W8" s="126"/>
      <c r="X8" s="126"/>
      <c r="Y8" s="126"/>
      <c r="Z8" s="126"/>
      <c r="AA8" s="124" t="str">
        <f t="shared" si="1"/>
        <v/>
      </c>
      <c r="AB8" s="126"/>
      <c r="AC8" s="121" t="str">
        <f t="shared" si="2"/>
        <v/>
      </c>
    </row>
    <row r="9" spans="1:29">
      <c r="A9" s="25">
        <v>5</v>
      </c>
      <c r="B9" s="2">
        <v>431</v>
      </c>
      <c r="C9" s="2">
        <v>5</v>
      </c>
      <c r="D9" s="40">
        <v>3</v>
      </c>
      <c r="E9" s="56"/>
      <c r="F9" s="55"/>
      <c r="G9" s="56"/>
      <c r="H9" s="57"/>
      <c r="I9" s="58"/>
      <c r="J9" s="59"/>
      <c r="K9" s="57"/>
      <c r="L9" s="60"/>
      <c r="M9" s="61"/>
      <c r="N9" s="57"/>
      <c r="O9" s="60"/>
      <c r="P9" s="55"/>
      <c r="Q9" s="58"/>
      <c r="R9" s="61"/>
      <c r="S9" s="61"/>
      <c r="T9" s="121"/>
      <c r="U9" s="126"/>
      <c r="V9" s="124" t="str">
        <f t="shared" si="0"/>
        <v/>
      </c>
      <c r="W9" s="126"/>
      <c r="X9" s="126"/>
      <c r="Y9" s="126"/>
      <c r="Z9" s="126"/>
      <c r="AA9" s="124" t="str">
        <f t="shared" si="1"/>
        <v/>
      </c>
      <c r="AB9" s="126"/>
      <c r="AC9" s="121" t="str">
        <f t="shared" si="2"/>
        <v/>
      </c>
    </row>
    <row r="10" spans="1:29">
      <c r="A10" s="25">
        <v>6</v>
      </c>
      <c r="B10" s="2">
        <v>312</v>
      </c>
      <c r="C10" s="2">
        <v>4</v>
      </c>
      <c r="D10" s="40">
        <v>9</v>
      </c>
      <c r="E10" s="56"/>
      <c r="F10" s="55"/>
      <c r="G10" s="56"/>
      <c r="H10" s="57"/>
      <c r="I10" s="58"/>
      <c r="J10" s="59"/>
      <c r="K10" s="57"/>
      <c r="L10" s="60"/>
      <c r="M10" s="61"/>
      <c r="N10" s="57"/>
      <c r="O10" s="60"/>
      <c r="P10" s="55"/>
      <c r="Q10" s="58"/>
      <c r="R10" s="61"/>
      <c r="S10" s="61"/>
      <c r="T10" s="121"/>
      <c r="U10" s="126"/>
      <c r="V10" s="124" t="str">
        <f t="shared" si="0"/>
        <v/>
      </c>
      <c r="W10" s="126"/>
      <c r="X10" s="126"/>
      <c r="Y10" s="126"/>
      <c r="Z10" s="126"/>
      <c r="AA10" s="124" t="str">
        <f t="shared" si="1"/>
        <v/>
      </c>
      <c r="AB10" s="126"/>
      <c r="AC10" s="121" t="str">
        <f t="shared" si="2"/>
        <v/>
      </c>
    </row>
    <row r="11" spans="1:29">
      <c r="A11" s="25">
        <v>7</v>
      </c>
      <c r="B11" s="2">
        <v>498</v>
      </c>
      <c r="C11" s="2">
        <v>5</v>
      </c>
      <c r="D11" s="40">
        <v>1</v>
      </c>
      <c r="E11" s="56"/>
      <c r="F11" s="55"/>
      <c r="G11" s="56"/>
      <c r="H11" s="57"/>
      <c r="I11" s="58"/>
      <c r="J11" s="59"/>
      <c r="K11" s="57"/>
      <c r="L11" s="60"/>
      <c r="M11" s="61"/>
      <c r="N11" s="57"/>
      <c r="O11" s="60"/>
      <c r="P11" s="55"/>
      <c r="Q11" s="58"/>
      <c r="R11" s="61"/>
      <c r="S11" s="61"/>
      <c r="T11" s="121"/>
      <c r="U11" s="126"/>
      <c r="V11" s="124" t="str">
        <f t="shared" si="0"/>
        <v/>
      </c>
      <c r="W11" s="126"/>
      <c r="X11" s="126"/>
      <c r="Y11" s="126"/>
      <c r="Z11" s="126"/>
      <c r="AA11" s="124" t="str">
        <f t="shared" si="1"/>
        <v/>
      </c>
      <c r="AB11" s="126"/>
      <c r="AC11" s="121" t="str">
        <f t="shared" si="2"/>
        <v/>
      </c>
    </row>
    <row r="12" spans="1:29">
      <c r="A12" s="25">
        <v>8</v>
      </c>
      <c r="B12" s="2">
        <v>138</v>
      </c>
      <c r="C12" s="2">
        <v>3</v>
      </c>
      <c r="D12" s="40">
        <v>17</v>
      </c>
      <c r="E12" s="55"/>
      <c r="F12" s="55"/>
      <c r="G12" s="56"/>
      <c r="H12" s="57"/>
      <c r="I12" s="58"/>
      <c r="J12" s="59"/>
      <c r="K12" s="57"/>
      <c r="L12" s="60"/>
      <c r="M12" s="61"/>
      <c r="N12" s="57"/>
      <c r="O12" s="60"/>
      <c r="P12" s="55"/>
      <c r="Q12" s="58"/>
      <c r="R12" s="61"/>
      <c r="S12" s="61"/>
      <c r="T12" s="121"/>
      <c r="U12" s="126"/>
      <c r="V12" s="124" t="str">
        <f t="shared" si="0"/>
        <v/>
      </c>
      <c r="W12" s="126"/>
      <c r="X12" s="126"/>
      <c r="Y12" s="126"/>
      <c r="Z12" s="126"/>
      <c r="AA12" s="124" t="str">
        <f t="shared" si="1"/>
        <v/>
      </c>
      <c r="AB12" s="126"/>
      <c r="AC12" s="121" t="str">
        <f t="shared" si="2"/>
        <v/>
      </c>
    </row>
    <row r="13" spans="1:29" ht="13.5" thickBot="1">
      <c r="A13" s="26">
        <v>9</v>
      </c>
      <c r="B13" s="4">
        <v>310</v>
      </c>
      <c r="C13" s="4">
        <v>4</v>
      </c>
      <c r="D13" s="41">
        <v>7</v>
      </c>
      <c r="E13" s="84"/>
      <c r="F13" s="84"/>
      <c r="G13" s="62"/>
      <c r="H13" s="63"/>
      <c r="I13" s="64"/>
      <c r="J13" s="65"/>
      <c r="K13" s="63"/>
      <c r="L13" s="66"/>
      <c r="M13" s="67"/>
      <c r="N13" s="63"/>
      <c r="O13" s="66"/>
      <c r="P13" s="84"/>
      <c r="Q13" s="64"/>
      <c r="R13" s="67"/>
      <c r="S13" s="67"/>
      <c r="T13" s="128"/>
      <c r="U13" s="127"/>
      <c r="V13" s="124" t="str">
        <f t="shared" si="0"/>
        <v/>
      </c>
      <c r="W13" s="127"/>
      <c r="X13" s="127"/>
      <c r="Y13" s="127"/>
      <c r="Z13" s="127"/>
      <c r="AA13" s="124" t="str">
        <f t="shared" si="1"/>
        <v/>
      </c>
      <c r="AB13" s="127"/>
      <c r="AC13" s="128" t="str">
        <f t="shared" si="2"/>
        <v/>
      </c>
    </row>
    <row r="14" spans="1:29" ht="14.25" thickTop="1" thickBot="1">
      <c r="A14" s="27"/>
      <c r="B14" s="8">
        <f>SUM(B5:B13)</f>
        <v>2767</v>
      </c>
      <c r="C14" s="8">
        <f>SUM(C5:C13)</f>
        <v>36</v>
      </c>
      <c r="D14" s="42" t="s">
        <v>5</v>
      </c>
      <c r="E14" s="30">
        <f>SUM(E5:E13)</f>
        <v>0</v>
      </c>
      <c r="F14" s="30">
        <f>SUM(F5:F13)</f>
        <v>0</v>
      </c>
      <c r="G14" s="37">
        <f>SUM(G5:G13)</f>
        <v>0</v>
      </c>
      <c r="H14" s="10">
        <f>SUM(H5:H13)</f>
        <v>0</v>
      </c>
      <c r="I14" s="29">
        <f>SUM(I5:I13)</f>
        <v>0</v>
      </c>
      <c r="J14" s="35" t="str">
        <f>IF((A28=27),"",(SUM(J5:J13)/SUM(J5:L13))*100)</f>
        <v/>
      </c>
      <c r="K14" s="22" t="str">
        <f>IF((A28=27),"",(SUM(K5:K13)/SUM(J5:L13))*100)</f>
        <v/>
      </c>
      <c r="L14" s="31" t="str">
        <f>IF((A28=27),"",(SUM(L5:L13)/SUM(J5:L13))*100)</f>
        <v/>
      </c>
      <c r="M14" s="15">
        <f>SUM(M5:M13)</f>
        <v>0</v>
      </c>
      <c r="N14" s="10">
        <f>SUM(N5:N13)</f>
        <v>0</v>
      </c>
      <c r="O14" s="17">
        <f>SUM(O5:O13)</f>
        <v>0</v>
      </c>
      <c r="P14" s="30">
        <f>SUM(P5:P13)</f>
        <v>0</v>
      </c>
      <c r="Q14" s="29">
        <f>SUM(Q5:Q13)</f>
        <v>0</v>
      </c>
      <c r="R14" s="153"/>
      <c r="S14" s="15" t="str">
        <f>IF(Q14=0,"",SUM(S5:S13)/Q14)</f>
        <v/>
      </c>
      <c r="T14" s="129"/>
      <c r="U14" s="130"/>
      <c r="V14" s="129">
        <f>SUM(V5:V13)</f>
        <v>0</v>
      </c>
      <c r="W14" s="130">
        <f>ColorFunction($E$30,$E$5:$E$13)</f>
        <v>0</v>
      </c>
      <c r="X14" s="130">
        <f>ColorFunction($E$31,$E$5:$E$13)</f>
        <v>0</v>
      </c>
      <c r="Y14" s="130">
        <f>ColorFunction($E$32,$E$5:$E$13)</f>
        <v>0</v>
      </c>
      <c r="Z14" s="130">
        <f>ColorFunction($E$33,$E$5:$E$13)</f>
        <v>0</v>
      </c>
      <c r="AA14" s="131">
        <f>SUM(AA5:AA13)/(9-Q14)*100</f>
        <v>0</v>
      </c>
      <c r="AB14" s="130">
        <f>COUNTIF(P5:P13,"&gt;2")</f>
        <v>0</v>
      </c>
      <c r="AC14" s="129" t="str">
        <f>IF((G14=0),"",SUM(AC5:AC13)/G14*100)</f>
        <v/>
      </c>
    </row>
    <row r="15" spans="1:29" ht="13.5" thickTop="1">
      <c r="A15" s="24">
        <v>10</v>
      </c>
      <c r="B15" s="3">
        <v>481</v>
      </c>
      <c r="C15" s="3">
        <v>5</v>
      </c>
      <c r="D15" s="39">
        <v>4</v>
      </c>
      <c r="E15" s="48"/>
      <c r="F15" s="91"/>
      <c r="G15" s="48"/>
      <c r="H15" s="52"/>
      <c r="I15" s="68"/>
      <c r="J15" s="51"/>
      <c r="K15" s="52"/>
      <c r="L15" s="53"/>
      <c r="M15" s="69"/>
      <c r="N15" s="52"/>
      <c r="O15" s="53"/>
      <c r="P15" s="91"/>
      <c r="Q15" s="68"/>
      <c r="R15" s="69"/>
      <c r="S15" s="69"/>
      <c r="T15" s="122"/>
      <c r="U15" s="124"/>
      <c r="V15" s="124" t="str">
        <f t="shared" ref="V15:V23" si="3">IF(Q15=0,"",P15)</f>
        <v/>
      </c>
      <c r="W15" s="124"/>
      <c r="X15" s="124"/>
      <c r="Y15" s="124"/>
      <c r="Z15" s="124"/>
      <c r="AA15" s="124" t="str">
        <f t="shared" ref="AA15:AA23" si="4">IF(AND(Q15="",P15=1),1,"")</f>
        <v/>
      </c>
      <c r="AB15" s="124"/>
      <c r="AC15" s="125" t="str">
        <f t="shared" ref="AC15:AC23" si="5">IF(AND(G15=""),"",SUM(K15))</f>
        <v/>
      </c>
    </row>
    <row r="16" spans="1:29">
      <c r="A16" s="25">
        <v>11</v>
      </c>
      <c r="B16" s="2">
        <v>319</v>
      </c>
      <c r="C16" s="2">
        <v>4</v>
      </c>
      <c r="D16" s="40">
        <v>16</v>
      </c>
      <c r="E16" s="56"/>
      <c r="F16" s="55"/>
      <c r="G16" s="56"/>
      <c r="H16" s="57"/>
      <c r="I16" s="58"/>
      <c r="J16" s="59"/>
      <c r="K16" s="57"/>
      <c r="L16" s="60"/>
      <c r="M16" s="61"/>
      <c r="N16" s="57"/>
      <c r="O16" s="60"/>
      <c r="P16" s="55"/>
      <c r="Q16" s="58"/>
      <c r="R16" s="61"/>
      <c r="S16" s="61"/>
      <c r="T16" s="121"/>
      <c r="U16" s="126"/>
      <c r="V16" s="124" t="str">
        <f t="shared" si="3"/>
        <v/>
      </c>
      <c r="W16" s="126"/>
      <c r="X16" s="126"/>
      <c r="Y16" s="126"/>
      <c r="Z16" s="126"/>
      <c r="AA16" s="124" t="str">
        <f t="shared" si="4"/>
        <v/>
      </c>
      <c r="AB16" s="126"/>
      <c r="AC16" s="121" t="str">
        <f t="shared" si="5"/>
        <v/>
      </c>
    </row>
    <row r="17" spans="1:29">
      <c r="A17" s="25">
        <v>12</v>
      </c>
      <c r="B17" s="2">
        <v>431</v>
      </c>
      <c r="C17" s="2">
        <v>5</v>
      </c>
      <c r="D17" s="40">
        <v>2</v>
      </c>
      <c r="E17" s="48"/>
      <c r="F17" s="55"/>
      <c r="G17" s="56"/>
      <c r="H17" s="57"/>
      <c r="I17" s="58"/>
      <c r="J17" s="59"/>
      <c r="K17" s="57"/>
      <c r="L17" s="60"/>
      <c r="M17" s="61"/>
      <c r="N17" s="57"/>
      <c r="O17" s="60"/>
      <c r="P17" s="55"/>
      <c r="Q17" s="58"/>
      <c r="R17" s="61"/>
      <c r="S17" s="61"/>
      <c r="T17" s="121"/>
      <c r="U17" s="126"/>
      <c r="V17" s="124" t="str">
        <f t="shared" si="3"/>
        <v/>
      </c>
      <c r="W17" s="126"/>
      <c r="X17" s="126"/>
      <c r="Y17" s="126"/>
      <c r="Z17" s="126"/>
      <c r="AA17" s="124" t="str">
        <f t="shared" si="4"/>
        <v/>
      </c>
      <c r="AB17" s="126"/>
      <c r="AC17" s="121" t="str">
        <f t="shared" si="5"/>
        <v/>
      </c>
    </row>
    <row r="18" spans="1:29">
      <c r="A18" s="25">
        <v>13</v>
      </c>
      <c r="B18" s="2">
        <v>122</v>
      </c>
      <c r="C18" s="2">
        <v>3</v>
      </c>
      <c r="D18" s="40">
        <v>18</v>
      </c>
      <c r="E18" s="56"/>
      <c r="F18" s="55"/>
      <c r="G18" s="56"/>
      <c r="H18" s="57"/>
      <c r="I18" s="58"/>
      <c r="J18" s="59"/>
      <c r="K18" s="57"/>
      <c r="L18" s="60"/>
      <c r="M18" s="61"/>
      <c r="N18" s="57"/>
      <c r="O18" s="60"/>
      <c r="P18" s="55"/>
      <c r="Q18" s="58"/>
      <c r="R18" s="61"/>
      <c r="S18" s="61"/>
      <c r="T18" s="121"/>
      <c r="U18" s="126"/>
      <c r="V18" s="124" t="str">
        <f t="shared" si="3"/>
        <v/>
      </c>
      <c r="W18" s="126"/>
      <c r="X18" s="126"/>
      <c r="Y18" s="126"/>
      <c r="Z18" s="126"/>
      <c r="AA18" s="124" t="str">
        <f t="shared" si="4"/>
        <v/>
      </c>
      <c r="AB18" s="126"/>
      <c r="AC18" s="121" t="str">
        <f t="shared" si="5"/>
        <v/>
      </c>
    </row>
    <row r="19" spans="1:29">
      <c r="A19" s="25">
        <v>14</v>
      </c>
      <c r="B19" s="2">
        <v>379</v>
      </c>
      <c r="C19" s="2">
        <v>4</v>
      </c>
      <c r="D19" s="40">
        <v>6</v>
      </c>
      <c r="E19" s="56"/>
      <c r="F19" s="55"/>
      <c r="G19" s="56"/>
      <c r="H19" s="57"/>
      <c r="I19" s="58"/>
      <c r="J19" s="59"/>
      <c r="K19" s="57"/>
      <c r="L19" s="60"/>
      <c r="M19" s="61"/>
      <c r="N19" s="57"/>
      <c r="O19" s="60"/>
      <c r="P19" s="55"/>
      <c r="Q19" s="58"/>
      <c r="R19" s="61"/>
      <c r="S19" s="61"/>
      <c r="T19" s="121"/>
      <c r="U19" s="126"/>
      <c r="V19" s="124" t="str">
        <f t="shared" si="3"/>
        <v/>
      </c>
      <c r="W19" s="126"/>
      <c r="X19" s="126"/>
      <c r="Y19" s="126"/>
      <c r="Z19" s="126"/>
      <c r="AA19" s="124" t="str">
        <f t="shared" si="4"/>
        <v/>
      </c>
      <c r="AB19" s="126"/>
      <c r="AC19" s="121" t="str">
        <f t="shared" si="5"/>
        <v/>
      </c>
    </row>
    <row r="20" spans="1:29">
      <c r="A20" s="25">
        <v>15</v>
      </c>
      <c r="B20" s="2">
        <v>316</v>
      </c>
      <c r="C20" s="2">
        <v>4</v>
      </c>
      <c r="D20" s="40">
        <v>8</v>
      </c>
      <c r="E20" s="56"/>
      <c r="F20" s="55"/>
      <c r="G20" s="56"/>
      <c r="H20" s="57"/>
      <c r="I20" s="58"/>
      <c r="J20" s="59"/>
      <c r="K20" s="57"/>
      <c r="L20" s="60"/>
      <c r="M20" s="61"/>
      <c r="N20" s="57"/>
      <c r="O20" s="60"/>
      <c r="P20" s="55"/>
      <c r="Q20" s="58"/>
      <c r="R20" s="61"/>
      <c r="S20" s="61"/>
      <c r="T20" s="121"/>
      <c r="U20" s="126"/>
      <c r="V20" s="124" t="str">
        <f t="shared" si="3"/>
        <v/>
      </c>
      <c r="W20" s="126"/>
      <c r="X20" s="126"/>
      <c r="Y20" s="126"/>
      <c r="Z20" s="126"/>
      <c r="AA20" s="124" t="str">
        <f t="shared" si="4"/>
        <v/>
      </c>
      <c r="AB20" s="126"/>
      <c r="AC20" s="121" t="str">
        <f t="shared" si="5"/>
        <v/>
      </c>
    </row>
    <row r="21" spans="1:29">
      <c r="A21" s="25">
        <v>16</v>
      </c>
      <c r="B21" s="2">
        <v>322</v>
      </c>
      <c r="C21" s="2">
        <v>4</v>
      </c>
      <c r="D21" s="40">
        <v>14</v>
      </c>
      <c r="E21" s="56"/>
      <c r="F21" s="55"/>
      <c r="G21" s="56"/>
      <c r="H21" s="57"/>
      <c r="I21" s="58"/>
      <c r="J21" s="59"/>
      <c r="K21" s="57"/>
      <c r="L21" s="60"/>
      <c r="M21" s="61"/>
      <c r="N21" s="57"/>
      <c r="O21" s="60"/>
      <c r="P21" s="55"/>
      <c r="Q21" s="58"/>
      <c r="R21" s="61"/>
      <c r="S21" s="61"/>
      <c r="T21" s="121"/>
      <c r="U21" s="126"/>
      <c r="V21" s="124" t="str">
        <f t="shared" si="3"/>
        <v/>
      </c>
      <c r="W21" s="126"/>
      <c r="X21" s="126"/>
      <c r="Y21" s="126"/>
      <c r="Z21" s="126"/>
      <c r="AA21" s="124" t="str">
        <f t="shared" si="4"/>
        <v/>
      </c>
      <c r="AB21" s="126"/>
      <c r="AC21" s="121" t="str">
        <f t="shared" si="5"/>
        <v/>
      </c>
    </row>
    <row r="22" spans="1:29">
      <c r="A22" s="25">
        <v>17</v>
      </c>
      <c r="B22" s="2">
        <v>345</v>
      </c>
      <c r="C22" s="2">
        <v>4</v>
      </c>
      <c r="D22" s="40">
        <v>10</v>
      </c>
      <c r="E22" s="56"/>
      <c r="F22" s="55"/>
      <c r="G22" s="56"/>
      <c r="H22" s="57"/>
      <c r="I22" s="58"/>
      <c r="J22" s="59"/>
      <c r="K22" s="57"/>
      <c r="L22" s="60"/>
      <c r="M22" s="61"/>
      <c r="N22" s="57"/>
      <c r="O22" s="60"/>
      <c r="P22" s="55"/>
      <c r="Q22" s="58"/>
      <c r="R22" s="61"/>
      <c r="S22" s="61"/>
      <c r="T22" s="121"/>
      <c r="U22" s="126"/>
      <c r="V22" s="124" t="str">
        <f t="shared" si="3"/>
        <v/>
      </c>
      <c r="W22" s="126"/>
      <c r="X22" s="126"/>
      <c r="Y22" s="126"/>
      <c r="Z22" s="126"/>
      <c r="AA22" s="124" t="str">
        <f t="shared" si="4"/>
        <v/>
      </c>
      <c r="AB22" s="126"/>
      <c r="AC22" s="121" t="str">
        <f t="shared" si="5"/>
        <v/>
      </c>
    </row>
    <row r="23" spans="1:29" ht="13.5" thickBot="1">
      <c r="A23" s="28">
        <v>18</v>
      </c>
      <c r="B23" s="5">
        <v>281</v>
      </c>
      <c r="C23" s="5">
        <v>4</v>
      </c>
      <c r="D23" s="43">
        <v>12</v>
      </c>
      <c r="E23" s="56"/>
      <c r="F23" s="70"/>
      <c r="G23" s="71"/>
      <c r="H23" s="72"/>
      <c r="I23" s="73"/>
      <c r="J23" s="74"/>
      <c r="K23" s="72"/>
      <c r="L23" s="75"/>
      <c r="M23" s="76"/>
      <c r="N23" s="72"/>
      <c r="O23" s="75"/>
      <c r="P23" s="70"/>
      <c r="Q23" s="73"/>
      <c r="R23" s="76"/>
      <c r="S23" s="76"/>
      <c r="T23" s="133"/>
      <c r="U23" s="132"/>
      <c r="V23" s="124" t="str">
        <f t="shared" si="3"/>
        <v/>
      </c>
      <c r="W23" s="132"/>
      <c r="X23" s="132"/>
      <c r="Y23" s="132"/>
      <c r="Z23" s="132"/>
      <c r="AA23" s="124" t="str">
        <f t="shared" si="4"/>
        <v/>
      </c>
      <c r="AB23" s="132"/>
      <c r="AC23" s="128" t="str">
        <f t="shared" si="5"/>
        <v/>
      </c>
    </row>
    <row r="24" spans="1:29" ht="14.25" thickTop="1" thickBot="1">
      <c r="A24" s="7"/>
      <c r="B24" s="8">
        <f>SUM(B15:B23)</f>
        <v>2996</v>
      </c>
      <c r="C24" s="8">
        <f>SUM(C15:C23)</f>
        <v>37</v>
      </c>
      <c r="D24" s="42" t="s">
        <v>6</v>
      </c>
      <c r="E24" s="30">
        <f>SUM(E15:E23)</f>
        <v>0</v>
      </c>
      <c r="F24" s="30">
        <f>SUM(F15:F23)</f>
        <v>0</v>
      </c>
      <c r="G24" s="37">
        <f>SUM(G15:G23)</f>
        <v>0</v>
      </c>
      <c r="H24" s="10">
        <f>SUM(H15:H23)</f>
        <v>0</v>
      </c>
      <c r="I24" s="29">
        <f>SUM(I15:I23)</f>
        <v>0</v>
      </c>
      <c r="J24" s="35" t="str">
        <f>IF((A29=27),"",(SUM(J15:J23)/SUM(J15:L23))*100)</f>
        <v/>
      </c>
      <c r="K24" s="35" t="str">
        <f>IF((A29=27),"",(SUM(K15:K23)/SUM(J15:L23))*100)</f>
        <v/>
      </c>
      <c r="L24" s="35" t="str">
        <f>IF((A29=27),"",(SUM(L15:L23)/SUM(J15:L23))*100)</f>
        <v/>
      </c>
      <c r="M24" s="15">
        <f>SUM(M15:M23)</f>
        <v>0</v>
      </c>
      <c r="N24" s="10">
        <f>SUM(N15:N23)</f>
        <v>0</v>
      </c>
      <c r="O24" s="17">
        <f>SUM(O15:O23)</f>
        <v>0</v>
      </c>
      <c r="P24" s="30">
        <f>SUM(P15:P23)</f>
        <v>0</v>
      </c>
      <c r="Q24" s="29">
        <f>SUM(Q15:Q23)</f>
        <v>0</v>
      </c>
      <c r="R24" s="153"/>
      <c r="S24" s="15" t="str">
        <f>IF(Q24=0,"",SUM(S15:S23)/Q24)</f>
        <v/>
      </c>
      <c r="T24" s="129"/>
      <c r="U24" s="130"/>
      <c r="V24" s="129">
        <f>SUM(V15:V23)</f>
        <v>0</v>
      </c>
      <c r="W24" s="130">
        <f>ColorFunction($E$30,$E$15:$E$23)</f>
        <v>0</v>
      </c>
      <c r="X24" s="130">
        <f>ColorFunction($E$31,$E$15:$E$23)</f>
        <v>0</v>
      </c>
      <c r="Y24" s="130">
        <f>ColorFunction($E$32,$E$15:$E$23)</f>
        <v>0</v>
      </c>
      <c r="Z24" s="130">
        <f>ColorFunction($E$33,$E$15:$E$23)</f>
        <v>0</v>
      </c>
      <c r="AA24" s="131">
        <f>SUM(AA15:AA23)/(9-Q14)*100</f>
        <v>0</v>
      </c>
      <c r="AB24" s="130">
        <f>COUNTIF(P15:P23,"&gt;2")</f>
        <v>0</v>
      </c>
      <c r="AC24" s="131" t="str">
        <f>IF((G24=0),"",SUM(AC15:AC23)/G24*100)</f>
        <v/>
      </c>
    </row>
    <row r="25" spans="1:29" ht="14.25" thickTop="1" thickBot="1">
      <c r="A25" s="6"/>
      <c r="B25" s="9">
        <f>SUM(B24,B14)</f>
        <v>5763</v>
      </c>
      <c r="C25" s="9">
        <f>SUM(C24,C14)</f>
        <v>73</v>
      </c>
      <c r="D25" s="44" t="s">
        <v>7</v>
      </c>
      <c r="E25" s="81" t="str">
        <f>IF(E14=0,"0",(E24+E14))</f>
        <v>0</v>
      </c>
      <c r="F25" s="30">
        <f>SUM(F14,F24)</f>
        <v>0</v>
      </c>
      <c r="G25" s="18">
        <f>SUM(G24,G14)</f>
        <v>0</v>
      </c>
      <c r="H25" s="11">
        <f>SUM(H24,H14)</f>
        <v>0</v>
      </c>
      <c r="I25" s="20">
        <f>SUM(I24,I14)</f>
        <v>0</v>
      </c>
      <c r="J25" s="36" t="str">
        <f>IF((A28=27),"",(SUM(J14,J24)/2))</f>
        <v/>
      </c>
      <c r="K25" s="23" t="str">
        <f>IF((A28=27),"",(SUM(K14,K24)/2))</f>
        <v/>
      </c>
      <c r="L25" s="32" t="str">
        <f>IF((A28=27),"",(SUM(L14,L24)/2))</f>
        <v/>
      </c>
      <c r="M25" s="33">
        <f>SUM(M24,M14)</f>
        <v>0</v>
      </c>
      <c r="N25" s="11">
        <f>SUM(N24,N14)</f>
        <v>0</v>
      </c>
      <c r="O25" s="21">
        <f>SUM(O24,O14)</f>
        <v>0</v>
      </c>
      <c r="P25" s="92" t="str">
        <f>IF(P14+P24=0,"",SUM(P24,P14))</f>
        <v/>
      </c>
      <c r="Q25" s="20" t="str">
        <f>IF(Q14+Q24=0,"",SUM(Q24,Q14))</f>
        <v/>
      </c>
      <c r="R25" s="154"/>
      <c r="S25" s="33" t="str">
        <f>IF(Q25="","",SUM(S24,S14)/2)</f>
        <v/>
      </c>
      <c r="T25" s="80" t="str">
        <f>IF(N25=0,"",(O25)/N25*100)</f>
        <v/>
      </c>
      <c r="U25" s="82" t="str">
        <f>IF(Q25="","",(Q25)/18*100)</f>
        <v/>
      </c>
      <c r="V25" s="93" t="str">
        <f>IF(Q25="","",(V14+V24)/Q25)</f>
        <v/>
      </c>
      <c r="W25" s="82">
        <f>SUM(W14,W24)</f>
        <v>0</v>
      </c>
      <c r="X25" s="82" t="str">
        <f>IF(X14+X24=0,"",SUM(X14,X24))</f>
        <v/>
      </c>
      <c r="Y25" s="82">
        <f>SUM(Y14,Y24)</f>
        <v>0</v>
      </c>
      <c r="Z25" s="82">
        <f>SUM(Z14,Z24)</f>
        <v>0</v>
      </c>
      <c r="AA25" s="101" t="str">
        <f>IF(Q25="","",SUM(AA5:AA13,AA15:AA23)/SUM(18-Q25)*100)</f>
        <v/>
      </c>
      <c r="AB25" s="82">
        <f>SUM(AB14,AB24)</f>
        <v>0</v>
      </c>
      <c r="AC25" s="102">
        <f>SUM(AC24,AC14)/2</f>
        <v>0</v>
      </c>
    </row>
    <row r="26" spans="1:29" ht="13.5" thickTop="1"/>
    <row r="27" spans="1:29">
      <c r="E27" s="85" t="s">
        <v>56</v>
      </c>
    </row>
    <row r="28" spans="1:29" ht="15.75" thickBot="1">
      <c r="A28" s="103">
        <f>COUNTBLANK(I5:K13)</f>
        <v>27</v>
      </c>
      <c r="W28" s="155" t="s">
        <v>115</v>
      </c>
    </row>
    <row r="29" spans="1:29" ht="14.25" thickTop="1" thickBot="1">
      <c r="A29" s="103">
        <f>COUNTBLANK(I15:K23)</f>
        <v>27</v>
      </c>
      <c r="E29" t="s">
        <v>54</v>
      </c>
      <c r="S29" s="37" t="s">
        <v>94</v>
      </c>
      <c r="T29" s="14"/>
      <c r="W29" s="156" t="s">
        <v>116</v>
      </c>
      <c r="X29" s="160" t="s">
        <v>123</v>
      </c>
      <c r="Y29" s="156" t="s">
        <v>109</v>
      </c>
    </row>
    <row r="30" spans="1:29" ht="14.25" thickTop="1" thickBot="1">
      <c r="A30" s="103">
        <f>SUM(L5:L23)</f>
        <v>0</v>
      </c>
      <c r="E30" s="123" t="s">
        <v>79</v>
      </c>
      <c r="S30" s="30" t="s">
        <v>95</v>
      </c>
      <c r="T30" s="30">
        <f>SUMIF(C:C,"3",E:E)/COUNTIF(C:C,3)</f>
        <v>0</v>
      </c>
      <c r="W30" s="156" t="s">
        <v>117</v>
      </c>
      <c r="X30" s="118">
        <f>COUNTIFS(R5:R23,"&gt;=45",R5:R23,"&lt;=70")</f>
        <v>0</v>
      </c>
      <c r="Y30" s="157" t="str">
        <f>IF(X30=0,"",AVERAGEIFS(S5:S23,R5:R23,"&gt;=45",R5:R23,"&lt;=70"))</f>
        <v/>
      </c>
    </row>
    <row r="31" spans="1:29" ht="14.25" thickTop="1" thickBot="1">
      <c r="E31" s="88" t="s">
        <v>51</v>
      </c>
      <c r="S31" s="30" t="s">
        <v>96</v>
      </c>
      <c r="T31" s="30">
        <f>SUMIF(C:C,"4",E:E)/COUNTIF(C:C,4)</f>
        <v>0</v>
      </c>
      <c r="W31" s="158" t="s">
        <v>118</v>
      </c>
      <c r="X31" s="118">
        <f>COUNTIFS(R5:R23,"&gt;=71",R5:R23,"&lt;=90")</f>
        <v>0</v>
      </c>
      <c r="Y31" s="157" t="str">
        <f>IF(X31=0,"",AVERAGEIFS(S5:S23,R5:R23,"&gt;=71",R5:R23,"&lt;=90"))</f>
        <v/>
      </c>
    </row>
    <row r="32" spans="1:29" ht="14.25" thickTop="1" thickBot="1">
      <c r="E32" s="119" t="s">
        <v>52</v>
      </c>
      <c r="S32" s="30" t="s">
        <v>97</v>
      </c>
      <c r="T32" s="30">
        <f>SUMIF(C:C,"5",E:E)/COUNTIF(C:C,5)</f>
        <v>0</v>
      </c>
      <c r="W32" s="158" t="s">
        <v>119</v>
      </c>
      <c r="X32" s="118">
        <f>COUNTIFS(R5:R23,"&gt;=91",R5:R23,"&lt;=115")</f>
        <v>0</v>
      </c>
      <c r="Y32" s="159" t="str">
        <f>IF(X32=0,"",AVERAGEIFS(S5:S23,R5:R23,"&gt;=91",R5:R23,"&lt;=115"))</f>
        <v/>
      </c>
    </row>
    <row r="33" spans="5:26" ht="14.25" thickTop="1" thickBot="1">
      <c r="E33" s="89" t="s">
        <v>55</v>
      </c>
      <c r="F33" s="89"/>
      <c r="G33" s="89"/>
      <c r="W33" s="158" t="s">
        <v>120</v>
      </c>
      <c r="X33" s="118">
        <f>COUNTIFS(R5:R23,"&gt;=116",R5:R23,"&lt;=140")</f>
        <v>0</v>
      </c>
      <c r="Y33" s="157" t="str">
        <f>IF(X33=0,"",AVERAGEIFS(S5:S23,R5:R23,"&gt;=116",R5:R23,"&lt;=140"))</f>
        <v/>
      </c>
    </row>
    <row r="34" spans="5:26" ht="14.25" thickTop="1" thickBot="1">
      <c r="S34" s="30" t="s">
        <v>102</v>
      </c>
      <c r="T34" s="136" t="str">
        <f>IF(E25="0","",SUM(E5:E8)-SUM(C5:C8))</f>
        <v/>
      </c>
      <c r="W34" s="158" t="s">
        <v>121</v>
      </c>
      <c r="X34" s="118">
        <f>COUNTIFS(R5:R23,"&gt;=141",R5:R23,"&lt;=161")</f>
        <v>0</v>
      </c>
      <c r="Y34" s="157" t="str">
        <f>IF(X34=0,"",AVERAGEIFS(S5:S23,R5:R23,"&gt;=141",R5:R23,"&lt;=160"))</f>
        <v/>
      </c>
    </row>
    <row r="35" spans="5:26" ht="14.25" thickTop="1" thickBot="1">
      <c r="S35" s="30" t="s">
        <v>103</v>
      </c>
      <c r="T35" s="136" t="str">
        <f>IF(E25="0","",SUM(E20:E23)-SUM(C20:C23))</f>
        <v/>
      </c>
      <c r="W35" s="158" t="s">
        <v>122</v>
      </c>
      <c r="X35" s="118">
        <f>COUNTIFS(R5:R23,"&gt;=161",R5:R23,"&lt;=180")</f>
        <v>0</v>
      </c>
      <c r="Y35" s="157" t="str">
        <f>IF(X35=0,"",AVERAGEIFS(S5:S23,R5:R23,"&gt;=161",R5:R23,"&lt;=180"))</f>
        <v/>
      </c>
    </row>
    <row r="36" spans="5:26" ht="13.5" thickTop="1"/>
    <row r="37" spans="5:26" ht="13.5" thickBot="1">
      <c r="W37" s="98" t="s">
        <v>124</v>
      </c>
    </row>
    <row r="38" spans="5:26" ht="14.25" thickTop="1" thickBot="1">
      <c r="W38" s="156" t="s">
        <v>116</v>
      </c>
      <c r="X38" s="160" t="s">
        <v>123</v>
      </c>
      <c r="Y38" s="165" t="s">
        <v>138</v>
      </c>
      <c r="Z38" s="166" t="s">
        <v>135</v>
      </c>
    </row>
    <row r="39" spans="5:26" ht="14.25" thickTop="1" thickBot="1">
      <c r="W39" s="158" t="s">
        <v>139</v>
      </c>
      <c r="X39" s="118">
        <f>COUNTIFS(S5:S23,"&gt;=0,1",S5:S23,"&lt;=0,9")</f>
        <v>0</v>
      </c>
      <c r="Y39" s="86" t="str">
        <f>IF(X39=0,"",COUNTIFS(P5:P23,"=1",S5:S23,"&lt;1"))</f>
        <v/>
      </c>
      <c r="Z39" s="86" t="str">
        <f t="shared" ref="Z39" si="6">IF(X39=0,"",Y39/X39*100)</f>
        <v/>
      </c>
    </row>
    <row r="40" spans="5:26" ht="14.25" thickTop="1" thickBot="1">
      <c r="W40" s="156" t="s">
        <v>125</v>
      </c>
      <c r="X40" s="118">
        <f>COUNTIFS(S5:S23,"&gt;=1",S5:S23,"&lt;=1,5")</f>
        <v>0</v>
      </c>
      <c r="Y40" s="86" t="str">
        <f>IF(X40=0,"",COUNTIFS(P5:P23,"=1",S5:S23,"&gt;=1",S5:S23,"&lt;=1,5"))</f>
        <v/>
      </c>
      <c r="Z40" s="86" t="str">
        <f>IF(X40=0,"",Y40/X40*100)</f>
        <v/>
      </c>
    </row>
    <row r="41" spans="5:26" ht="14.25" thickTop="1" thickBot="1">
      <c r="W41" s="156" t="s">
        <v>126</v>
      </c>
      <c r="X41" s="118">
        <f>COUNTIFS(S5:S23,"&gt;=1,6",S5:S23,"&lt;=3")</f>
        <v>0</v>
      </c>
      <c r="Y41" s="86" t="str">
        <f>IF(X41=0,"",COUNTIFS(P5:P23,"=1",S5:S23,"&gt;=1,6",S5:S23,"&lt;=3"))</f>
        <v/>
      </c>
      <c r="Z41" s="86" t="str">
        <f t="shared" ref="Z41:Z44" si="7">IF(X41=0,"",Y41/X41*100)</f>
        <v/>
      </c>
    </row>
    <row r="42" spans="5:26" ht="14.25" thickTop="1" thickBot="1">
      <c r="W42" s="156" t="s">
        <v>127</v>
      </c>
      <c r="X42" s="118">
        <f>COUNTIFS(S5:S23,"&gt;=3,1",S5:S23,"&lt;=4,5")</f>
        <v>0</v>
      </c>
      <c r="Y42" s="86" t="str">
        <f>IF(X42=0,"",COUNTIFS(P5:P23,"=1",S5:S23,"&gt;=3,1",S5:S23,"&lt;=4,5"))</f>
        <v/>
      </c>
      <c r="Z42" s="86" t="str">
        <f t="shared" si="7"/>
        <v/>
      </c>
    </row>
    <row r="43" spans="5:26" ht="14.25" thickTop="1" thickBot="1">
      <c r="W43" s="156" t="s">
        <v>128</v>
      </c>
      <c r="X43" s="118">
        <f>COUNTIFS(S5:S23,"&gt;=4,6",S5:S23,"&lt;=6")</f>
        <v>0</v>
      </c>
      <c r="Y43" s="86" t="str">
        <f>IF(X43=0,"",COUNTIFS(P5:P23,"=1",S5:S23,"&gt;=4,6",S5:S23,"&lt;=6"))</f>
        <v/>
      </c>
      <c r="Z43" s="86" t="str">
        <f t="shared" si="7"/>
        <v/>
      </c>
    </row>
    <row r="44" spans="5:26" ht="14.25" thickTop="1" thickBot="1">
      <c r="W44" s="158" t="s">
        <v>136</v>
      </c>
      <c r="X44" s="118">
        <f>COUNTIFS(S5:S23,"&gt;6")</f>
        <v>0</v>
      </c>
      <c r="Y44" s="86" t="str">
        <f>IF(X44=0,"",COUNTIFS(P5:P23,"=1",S5:S23,"&gt;6"))</f>
        <v/>
      </c>
      <c r="Z44" s="86" t="str">
        <f t="shared" si="7"/>
        <v/>
      </c>
    </row>
    <row r="45" spans="5:26" ht="13.5" thickTop="1"/>
  </sheetData>
  <pageMargins left="0.7" right="0.7" top="0.75" bottom="0.75" header="0.3" footer="0.3"/>
</worksheet>
</file>

<file path=xl/worksheets/sheet31.xml><?xml version="1.0" encoding="utf-8"?>
<worksheet xmlns="http://schemas.openxmlformats.org/spreadsheetml/2006/main" xmlns:r="http://schemas.openxmlformats.org/officeDocument/2006/relationships">
  <sheetPr codeName="Sheet30"/>
  <dimension ref="A1:AC45"/>
  <sheetViews>
    <sheetView workbookViewId="0">
      <selection activeCell="AA25" sqref="AA25"/>
    </sheetView>
  </sheetViews>
  <sheetFormatPr defaultRowHeight="12.75"/>
  <cols>
    <col min="1" max="1" width="4.42578125" customWidth="1"/>
    <col min="2" max="2" width="6" customWidth="1"/>
    <col min="3" max="3" width="4.140625" bestFit="1" customWidth="1"/>
    <col min="4" max="4" width="7.140625" bestFit="1" customWidth="1"/>
    <col min="5" max="6" width="6.7109375" customWidth="1"/>
    <col min="7" max="7" width="6.42578125" bestFit="1" customWidth="1"/>
    <col min="8" max="8" width="8.5703125" customWidth="1"/>
    <col min="9" max="9" width="6.7109375" customWidth="1"/>
    <col min="14" max="14" width="7.42578125" customWidth="1"/>
    <col min="15" max="15" width="8.28515625" customWidth="1"/>
    <col min="16" max="16" width="5.42578125" bestFit="1" customWidth="1"/>
    <col min="17" max="18" width="5.42578125" customWidth="1"/>
    <col min="19" max="19" width="16.140625" bestFit="1" customWidth="1"/>
    <col min="28" max="28" width="19.7109375" bestFit="1" customWidth="1"/>
  </cols>
  <sheetData>
    <row r="1" spans="1:29" ht="18">
      <c r="A1" s="46" t="s">
        <v>2</v>
      </c>
      <c r="B1" s="45"/>
      <c r="C1" s="45"/>
      <c r="D1" s="45"/>
      <c r="E1" s="45"/>
      <c r="F1" s="45"/>
      <c r="J1" s="47" t="str">
        <f>IF(E25="0","0","1")</f>
        <v>0</v>
      </c>
      <c r="L1" s="45" t="s">
        <v>46</v>
      </c>
      <c r="M1" s="100"/>
      <c r="O1" s="85" t="s">
        <v>75</v>
      </c>
      <c r="Q1" s="117"/>
      <c r="R1" s="152"/>
      <c r="T1" s="85" t="s">
        <v>76</v>
      </c>
      <c r="V1" s="117"/>
    </row>
    <row r="2" spans="1:29" ht="13.5" thickBot="1"/>
    <row r="3" spans="1:29" ht="14.25" thickTop="1" thickBot="1">
      <c r="A3" s="12"/>
      <c r="B3" s="13"/>
      <c r="C3" s="13"/>
      <c r="D3" s="13"/>
      <c r="E3" s="13"/>
      <c r="F3" s="116"/>
      <c r="G3" s="12"/>
      <c r="H3" s="16" t="s">
        <v>22</v>
      </c>
      <c r="I3" s="13"/>
      <c r="J3" s="12"/>
      <c r="K3" s="146" t="s">
        <v>17</v>
      </c>
      <c r="L3" s="13"/>
      <c r="M3" s="12"/>
      <c r="N3" s="16" t="s">
        <v>12</v>
      </c>
      <c r="O3" s="29"/>
      <c r="P3" s="14"/>
      <c r="Q3" s="14"/>
      <c r="R3" s="151" t="s">
        <v>112</v>
      </c>
      <c r="S3" s="29"/>
      <c r="T3" s="13"/>
      <c r="U3" s="14"/>
      <c r="V3" s="86"/>
      <c r="W3" s="86"/>
      <c r="X3" s="86"/>
      <c r="Y3" s="86"/>
      <c r="Z3" s="86"/>
      <c r="AA3" s="86"/>
      <c r="AB3" s="86"/>
      <c r="AC3" s="86"/>
    </row>
    <row r="4" spans="1:29" ht="14.25" thickTop="1" thickBot="1">
      <c r="A4" s="15" t="s">
        <v>0</v>
      </c>
      <c r="B4" s="10" t="s">
        <v>1</v>
      </c>
      <c r="C4" s="10" t="s">
        <v>3</v>
      </c>
      <c r="D4" s="17" t="s">
        <v>4</v>
      </c>
      <c r="E4" s="30" t="s">
        <v>8</v>
      </c>
      <c r="F4" s="30" t="s">
        <v>74</v>
      </c>
      <c r="G4" s="37" t="s">
        <v>19</v>
      </c>
      <c r="H4" s="17" t="s">
        <v>20</v>
      </c>
      <c r="I4" s="38" t="s">
        <v>21</v>
      </c>
      <c r="J4" s="18" t="s">
        <v>14</v>
      </c>
      <c r="K4" s="19" t="s">
        <v>15</v>
      </c>
      <c r="L4" s="19" t="s">
        <v>16</v>
      </c>
      <c r="M4" s="18" t="s">
        <v>9</v>
      </c>
      <c r="N4" s="19" t="s">
        <v>10</v>
      </c>
      <c r="O4" s="20" t="s">
        <v>11</v>
      </c>
      <c r="P4" s="29" t="s">
        <v>13</v>
      </c>
      <c r="Q4" s="29" t="s">
        <v>23</v>
      </c>
      <c r="R4" s="29" t="s">
        <v>113</v>
      </c>
      <c r="S4" s="87" t="s">
        <v>114</v>
      </c>
      <c r="T4" s="30" t="s">
        <v>18</v>
      </c>
      <c r="U4" s="29" t="s">
        <v>24</v>
      </c>
      <c r="V4" s="87" t="s">
        <v>49</v>
      </c>
      <c r="W4" s="87" t="s">
        <v>79</v>
      </c>
      <c r="X4" s="87" t="s">
        <v>51</v>
      </c>
      <c r="Y4" s="87" t="s">
        <v>52</v>
      </c>
      <c r="Z4" s="87" t="s">
        <v>53</v>
      </c>
      <c r="AA4" s="87" t="s">
        <v>48</v>
      </c>
      <c r="AB4" s="87" t="s">
        <v>81</v>
      </c>
      <c r="AC4" s="87" t="s">
        <v>57</v>
      </c>
    </row>
    <row r="5" spans="1:29" ht="13.5" thickTop="1">
      <c r="A5" s="24">
        <v>1</v>
      </c>
      <c r="B5" s="3">
        <v>307</v>
      </c>
      <c r="C5" s="3">
        <v>4</v>
      </c>
      <c r="D5" s="39">
        <v>11</v>
      </c>
      <c r="E5" s="48"/>
      <c r="F5" s="90"/>
      <c r="G5" s="48"/>
      <c r="H5" s="49"/>
      <c r="I5" s="50"/>
      <c r="J5" s="51"/>
      <c r="K5" s="52"/>
      <c r="L5" s="53"/>
      <c r="M5" s="54"/>
      <c r="N5" s="52"/>
      <c r="O5" s="53"/>
      <c r="P5" s="90"/>
      <c r="Q5" s="68"/>
      <c r="R5" s="54"/>
      <c r="S5" s="54"/>
      <c r="T5" s="125"/>
      <c r="U5" s="124"/>
      <c r="V5" s="124" t="str">
        <f t="shared" ref="V5:V13" si="0">IF(Q5=0,"",P5)</f>
        <v/>
      </c>
      <c r="W5" s="124"/>
      <c r="X5" s="124"/>
      <c r="Y5" s="124"/>
      <c r="Z5" s="124"/>
      <c r="AA5" s="124" t="str">
        <f t="shared" ref="AA5:AA13" si="1">IF(AND(Q5="",P5=1),1,"")</f>
        <v/>
      </c>
      <c r="AB5" s="124"/>
      <c r="AC5" s="125" t="str">
        <f t="shared" ref="AC5:AC13" si="2">IF(AND(G5=""),"",SUM(K5))</f>
        <v/>
      </c>
    </row>
    <row r="6" spans="1:29">
      <c r="A6" s="25">
        <v>2</v>
      </c>
      <c r="B6" s="2">
        <v>323</v>
      </c>
      <c r="C6" s="2">
        <v>4</v>
      </c>
      <c r="D6" s="40">
        <v>5</v>
      </c>
      <c r="E6" s="56"/>
      <c r="F6" s="55"/>
      <c r="G6" s="56"/>
      <c r="H6" s="57"/>
      <c r="I6" s="58"/>
      <c r="J6" s="59"/>
      <c r="K6" s="57"/>
      <c r="L6" s="60"/>
      <c r="M6" s="61"/>
      <c r="N6" s="57"/>
      <c r="O6" s="60"/>
      <c r="P6" s="55"/>
      <c r="Q6" s="58"/>
      <c r="R6" s="61"/>
      <c r="S6" s="61"/>
      <c r="T6" s="121"/>
      <c r="U6" s="126"/>
      <c r="V6" s="124" t="str">
        <f t="shared" si="0"/>
        <v/>
      </c>
      <c r="W6" s="126"/>
      <c r="X6" s="126"/>
      <c r="Y6" s="126"/>
      <c r="Z6" s="126"/>
      <c r="AA6" s="124" t="str">
        <f t="shared" si="1"/>
        <v/>
      </c>
      <c r="AB6" s="126"/>
      <c r="AC6" s="121" t="str">
        <f t="shared" si="2"/>
        <v/>
      </c>
    </row>
    <row r="7" spans="1:29">
      <c r="A7" s="25">
        <v>3</v>
      </c>
      <c r="B7" s="2">
        <v>138</v>
      </c>
      <c r="C7" s="2">
        <v>3</v>
      </c>
      <c r="D7" s="40">
        <v>15</v>
      </c>
      <c r="E7" s="56"/>
      <c r="F7" s="55"/>
      <c r="G7" s="56"/>
      <c r="H7" s="57"/>
      <c r="I7" s="58"/>
      <c r="J7" s="59"/>
      <c r="K7" s="57"/>
      <c r="L7" s="60"/>
      <c r="M7" s="61"/>
      <c r="N7" s="57"/>
      <c r="O7" s="60"/>
      <c r="P7" s="55"/>
      <c r="Q7" s="58"/>
      <c r="R7" s="61"/>
      <c r="S7" s="61"/>
      <c r="T7" s="121"/>
      <c r="U7" s="126"/>
      <c r="V7" s="124" t="str">
        <f t="shared" si="0"/>
        <v/>
      </c>
      <c r="W7" s="126"/>
      <c r="X7" s="126"/>
      <c r="Y7" s="126"/>
      <c r="Z7" s="126"/>
      <c r="AA7" s="124" t="str">
        <f t="shared" si="1"/>
        <v/>
      </c>
      <c r="AB7" s="126"/>
      <c r="AC7" s="121" t="str">
        <f t="shared" si="2"/>
        <v/>
      </c>
    </row>
    <row r="8" spans="1:29">
      <c r="A8" s="25">
        <v>4</v>
      </c>
      <c r="B8" s="2">
        <v>310</v>
      </c>
      <c r="C8" s="2">
        <v>4</v>
      </c>
      <c r="D8" s="40">
        <v>13</v>
      </c>
      <c r="E8" s="56"/>
      <c r="F8" s="55"/>
      <c r="G8" s="56"/>
      <c r="H8" s="57"/>
      <c r="I8" s="58"/>
      <c r="J8" s="59"/>
      <c r="K8" s="57"/>
      <c r="L8" s="60"/>
      <c r="M8" s="61"/>
      <c r="N8" s="57"/>
      <c r="O8" s="60"/>
      <c r="P8" s="55"/>
      <c r="Q8" s="58"/>
      <c r="R8" s="61"/>
      <c r="S8" s="61"/>
      <c r="T8" s="121"/>
      <c r="U8" s="126"/>
      <c r="V8" s="124" t="str">
        <f t="shared" si="0"/>
        <v/>
      </c>
      <c r="W8" s="126"/>
      <c r="X8" s="126"/>
      <c r="Y8" s="126"/>
      <c r="Z8" s="126"/>
      <c r="AA8" s="124" t="str">
        <f t="shared" si="1"/>
        <v/>
      </c>
      <c r="AB8" s="126"/>
      <c r="AC8" s="121" t="str">
        <f t="shared" si="2"/>
        <v/>
      </c>
    </row>
    <row r="9" spans="1:29">
      <c r="A9" s="25">
        <v>5</v>
      </c>
      <c r="B9" s="2">
        <v>431</v>
      </c>
      <c r="C9" s="2">
        <v>5</v>
      </c>
      <c r="D9" s="40">
        <v>3</v>
      </c>
      <c r="E9" s="56"/>
      <c r="F9" s="55"/>
      <c r="G9" s="56"/>
      <c r="H9" s="57"/>
      <c r="I9" s="58"/>
      <c r="J9" s="59"/>
      <c r="K9" s="57"/>
      <c r="L9" s="60"/>
      <c r="M9" s="61"/>
      <c r="N9" s="57"/>
      <c r="O9" s="60"/>
      <c r="P9" s="55"/>
      <c r="Q9" s="58"/>
      <c r="R9" s="61"/>
      <c r="S9" s="61"/>
      <c r="T9" s="121"/>
      <c r="U9" s="126"/>
      <c r="V9" s="124" t="str">
        <f t="shared" si="0"/>
        <v/>
      </c>
      <c r="W9" s="126"/>
      <c r="X9" s="126"/>
      <c r="Y9" s="126"/>
      <c r="Z9" s="126"/>
      <c r="AA9" s="124" t="str">
        <f t="shared" si="1"/>
        <v/>
      </c>
      <c r="AB9" s="126"/>
      <c r="AC9" s="121" t="str">
        <f t="shared" si="2"/>
        <v/>
      </c>
    </row>
    <row r="10" spans="1:29">
      <c r="A10" s="25">
        <v>6</v>
      </c>
      <c r="B10" s="2">
        <v>312</v>
      </c>
      <c r="C10" s="2">
        <v>4</v>
      </c>
      <c r="D10" s="40">
        <v>9</v>
      </c>
      <c r="E10" s="56"/>
      <c r="F10" s="55"/>
      <c r="G10" s="56"/>
      <c r="H10" s="57"/>
      <c r="I10" s="58"/>
      <c r="J10" s="59"/>
      <c r="K10" s="57"/>
      <c r="L10" s="60"/>
      <c r="M10" s="61"/>
      <c r="N10" s="57"/>
      <c r="O10" s="60"/>
      <c r="P10" s="55"/>
      <c r="Q10" s="58"/>
      <c r="R10" s="61"/>
      <c r="S10" s="61"/>
      <c r="T10" s="121"/>
      <c r="U10" s="126"/>
      <c r="V10" s="124" t="str">
        <f t="shared" si="0"/>
        <v/>
      </c>
      <c r="W10" s="126"/>
      <c r="X10" s="126"/>
      <c r="Y10" s="126"/>
      <c r="Z10" s="126"/>
      <c r="AA10" s="124" t="str">
        <f t="shared" si="1"/>
        <v/>
      </c>
      <c r="AB10" s="126"/>
      <c r="AC10" s="121" t="str">
        <f t="shared" si="2"/>
        <v/>
      </c>
    </row>
    <row r="11" spans="1:29">
      <c r="A11" s="25">
        <v>7</v>
      </c>
      <c r="B11" s="2">
        <v>498</v>
      </c>
      <c r="C11" s="2">
        <v>5</v>
      </c>
      <c r="D11" s="40">
        <v>1</v>
      </c>
      <c r="E11" s="56"/>
      <c r="F11" s="55"/>
      <c r="G11" s="56"/>
      <c r="H11" s="57"/>
      <c r="I11" s="58"/>
      <c r="J11" s="59"/>
      <c r="K11" s="57"/>
      <c r="L11" s="60"/>
      <c r="M11" s="61"/>
      <c r="N11" s="57"/>
      <c r="O11" s="60"/>
      <c r="P11" s="55"/>
      <c r="Q11" s="58"/>
      <c r="R11" s="61"/>
      <c r="S11" s="61"/>
      <c r="T11" s="121"/>
      <c r="U11" s="126"/>
      <c r="V11" s="124" t="str">
        <f t="shared" si="0"/>
        <v/>
      </c>
      <c r="W11" s="126"/>
      <c r="X11" s="126"/>
      <c r="Y11" s="126"/>
      <c r="Z11" s="126"/>
      <c r="AA11" s="124" t="str">
        <f t="shared" si="1"/>
        <v/>
      </c>
      <c r="AB11" s="126"/>
      <c r="AC11" s="121" t="str">
        <f t="shared" si="2"/>
        <v/>
      </c>
    </row>
    <row r="12" spans="1:29">
      <c r="A12" s="25">
        <v>8</v>
      </c>
      <c r="B12" s="2">
        <v>138</v>
      </c>
      <c r="C12" s="2">
        <v>3</v>
      </c>
      <c r="D12" s="40">
        <v>17</v>
      </c>
      <c r="E12" s="55"/>
      <c r="F12" s="55"/>
      <c r="G12" s="56"/>
      <c r="H12" s="57"/>
      <c r="I12" s="58"/>
      <c r="J12" s="59"/>
      <c r="K12" s="57"/>
      <c r="L12" s="60"/>
      <c r="M12" s="61"/>
      <c r="N12" s="57"/>
      <c r="O12" s="60"/>
      <c r="P12" s="55"/>
      <c r="Q12" s="58"/>
      <c r="R12" s="61"/>
      <c r="S12" s="61"/>
      <c r="T12" s="121"/>
      <c r="U12" s="126"/>
      <c r="V12" s="124" t="str">
        <f t="shared" si="0"/>
        <v/>
      </c>
      <c r="W12" s="126"/>
      <c r="X12" s="126"/>
      <c r="Y12" s="126"/>
      <c r="Z12" s="126"/>
      <c r="AA12" s="124" t="str">
        <f t="shared" si="1"/>
        <v/>
      </c>
      <c r="AB12" s="126"/>
      <c r="AC12" s="121" t="str">
        <f t="shared" si="2"/>
        <v/>
      </c>
    </row>
    <row r="13" spans="1:29" ht="13.5" thickBot="1">
      <c r="A13" s="26">
        <v>9</v>
      </c>
      <c r="B13" s="4">
        <v>310</v>
      </c>
      <c r="C13" s="4">
        <v>4</v>
      </c>
      <c r="D13" s="41">
        <v>7</v>
      </c>
      <c r="E13" s="84"/>
      <c r="F13" s="84"/>
      <c r="G13" s="62"/>
      <c r="H13" s="63"/>
      <c r="I13" s="64"/>
      <c r="J13" s="65"/>
      <c r="K13" s="63"/>
      <c r="L13" s="66"/>
      <c r="M13" s="67"/>
      <c r="N13" s="63"/>
      <c r="O13" s="66"/>
      <c r="P13" s="84"/>
      <c r="Q13" s="64"/>
      <c r="R13" s="67"/>
      <c r="S13" s="67"/>
      <c r="T13" s="128"/>
      <c r="U13" s="127"/>
      <c r="V13" s="124" t="str">
        <f t="shared" si="0"/>
        <v/>
      </c>
      <c r="W13" s="127"/>
      <c r="X13" s="127"/>
      <c r="Y13" s="127"/>
      <c r="Z13" s="127"/>
      <c r="AA13" s="124" t="str">
        <f t="shared" si="1"/>
        <v/>
      </c>
      <c r="AB13" s="127"/>
      <c r="AC13" s="128" t="str">
        <f t="shared" si="2"/>
        <v/>
      </c>
    </row>
    <row r="14" spans="1:29" ht="14.25" thickTop="1" thickBot="1">
      <c r="A14" s="27"/>
      <c r="B14" s="8">
        <f>SUM(B5:B13)</f>
        <v>2767</v>
      </c>
      <c r="C14" s="8">
        <f>SUM(C5:C13)</f>
        <v>36</v>
      </c>
      <c r="D14" s="42" t="s">
        <v>5</v>
      </c>
      <c r="E14" s="30">
        <f>SUM(E5:E13)</f>
        <v>0</v>
      </c>
      <c r="F14" s="30">
        <f>SUM(F5:F13)</f>
        <v>0</v>
      </c>
      <c r="G14" s="37">
        <f>SUM(G5:G13)</f>
        <v>0</v>
      </c>
      <c r="H14" s="10">
        <f>SUM(H5:H13)</f>
        <v>0</v>
      </c>
      <c r="I14" s="29">
        <f>SUM(I5:I13)</f>
        <v>0</v>
      </c>
      <c r="J14" s="35" t="str">
        <f>IF((A28=27),"",(SUM(J5:J13)/SUM(J5:L13))*100)</f>
        <v/>
      </c>
      <c r="K14" s="22" t="str">
        <f>IF((A28=27),"",(SUM(K5:K13)/SUM(J5:L13))*100)</f>
        <v/>
      </c>
      <c r="L14" s="31" t="str">
        <f>IF((A28=27),"",(SUM(L5:L13)/SUM(J5:L13))*100)</f>
        <v/>
      </c>
      <c r="M14" s="15">
        <f>SUM(M5:M13)</f>
        <v>0</v>
      </c>
      <c r="N14" s="10">
        <f>SUM(N5:N13)</f>
        <v>0</v>
      </c>
      <c r="O14" s="17">
        <f>SUM(O5:O13)</f>
        <v>0</v>
      </c>
      <c r="P14" s="30">
        <f>SUM(P5:P13)</f>
        <v>0</v>
      </c>
      <c r="Q14" s="29">
        <f>SUM(Q5:Q13)</f>
        <v>0</v>
      </c>
      <c r="R14" s="153"/>
      <c r="S14" s="15" t="str">
        <f>IF(Q14=0,"",SUM(S5:S13)/Q14)</f>
        <v/>
      </c>
      <c r="T14" s="129"/>
      <c r="U14" s="130"/>
      <c r="V14" s="129">
        <f>SUM(V5:V13)</f>
        <v>0</v>
      </c>
      <c r="W14" s="130">
        <f>ColorFunction($E$30,$E$5:$E$13)</f>
        <v>0</v>
      </c>
      <c r="X14" s="130">
        <f>ColorFunction($E$31,$E$5:$E$13)</f>
        <v>0</v>
      </c>
      <c r="Y14" s="130">
        <f>ColorFunction($E$32,$E$5:$E$13)</f>
        <v>0</v>
      </c>
      <c r="Z14" s="130">
        <f>ColorFunction($E$33,$E$5:$E$13)</f>
        <v>0</v>
      </c>
      <c r="AA14" s="131">
        <f>SUM(AA5:AA13)/(9-Q14)*100</f>
        <v>0</v>
      </c>
      <c r="AB14" s="130">
        <f>COUNTIF(P5:P13,"&gt;2")</f>
        <v>0</v>
      </c>
      <c r="AC14" s="129" t="str">
        <f>IF((G14=0),"",SUM(AC5:AC13)/G14*100)</f>
        <v/>
      </c>
    </row>
    <row r="15" spans="1:29" ht="13.5" thickTop="1">
      <c r="A15" s="24">
        <v>10</v>
      </c>
      <c r="B15" s="3">
        <v>481</v>
      </c>
      <c r="C15" s="3">
        <v>5</v>
      </c>
      <c r="D15" s="39">
        <v>4</v>
      </c>
      <c r="E15" s="48"/>
      <c r="F15" s="91"/>
      <c r="G15" s="48"/>
      <c r="H15" s="52"/>
      <c r="I15" s="68"/>
      <c r="J15" s="51"/>
      <c r="K15" s="52"/>
      <c r="L15" s="53"/>
      <c r="M15" s="69"/>
      <c r="N15" s="52"/>
      <c r="O15" s="53"/>
      <c r="P15" s="91"/>
      <c r="Q15" s="68"/>
      <c r="R15" s="69"/>
      <c r="S15" s="69"/>
      <c r="T15" s="122"/>
      <c r="U15" s="124"/>
      <c r="V15" s="124" t="str">
        <f t="shared" ref="V15:V23" si="3">IF(Q15=0,"",P15)</f>
        <v/>
      </c>
      <c r="W15" s="124"/>
      <c r="X15" s="124"/>
      <c r="Y15" s="124"/>
      <c r="Z15" s="124"/>
      <c r="AA15" s="124" t="str">
        <f t="shared" ref="AA15:AA23" si="4">IF(AND(Q15="",P15=1),1,"")</f>
        <v/>
      </c>
      <c r="AB15" s="124"/>
      <c r="AC15" s="125" t="str">
        <f t="shared" ref="AC15:AC23" si="5">IF(AND(G15=""),"",SUM(K15))</f>
        <v/>
      </c>
    </row>
    <row r="16" spans="1:29">
      <c r="A16" s="25">
        <v>11</v>
      </c>
      <c r="B16" s="2">
        <v>319</v>
      </c>
      <c r="C16" s="2">
        <v>4</v>
      </c>
      <c r="D16" s="40">
        <v>16</v>
      </c>
      <c r="E16" s="56"/>
      <c r="F16" s="55"/>
      <c r="G16" s="56"/>
      <c r="H16" s="57"/>
      <c r="I16" s="58"/>
      <c r="J16" s="59"/>
      <c r="K16" s="57"/>
      <c r="L16" s="60"/>
      <c r="M16" s="61"/>
      <c r="N16" s="57"/>
      <c r="O16" s="60"/>
      <c r="P16" s="55"/>
      <c r="Q16" s="58"/>
      <c r="R16" s="61"/>
      <c r="S16" s="61"/>
      <c r="T16" s="121"/>
      <c r="U16" s="126"/>
      <c r="V16" s="124" t="str">
        <f t="shared" si="3"/>
        <v/>
      </c>
      <c r="W16" s="126"/>
      <c r="X16" s="126"/>
      <c r="Y16" s="126"/>
      <c r="Z16" s="126"/>
      <c r="AA16" s="124" t="str">
        <f t="shared" si="4"/>
        <v/>
      </c>
      <c r="AB16" s="126"/>
      <c r="AC16" s="121" t="str">
        <f t="shared" si="5"/>
        <v/>
      </c>
    </row>
    <row r="17" spans="1:29">
      <c r="A17" s="25">
        <v>12</v>
      </c>
      <c r="B17" s="2">
        <v>431</v>
      </c>
      <c r="C17" s="2">
        <v>5</v>
      </c>
      <c r="D17" s="40">
        <v>2</v>
      </c>
      <c r="E17" s="48"/>
      <c r="F17" s="55"/>
      <c r="G17" s="56"/>
      <c r="H17" s="57"/>
      <c r="I17" s="58"/>
      <c r="J17" s="59"/>
      <c r="K17" s="57"/>
      <c r="L17" s="60"/>
      <c r="M17" s="61"/>
      <c r="N17" s="57"/>
      <c r="O17" s="60"/>
      <c r="P17" s="55"/>
      <c r="Q17" s="58"/>
      <c r="R17" s="61"/>
      <c r="S17" s="61"/>
      <c r="T17" s="121"/>
      <c r="U17" s="126"/>
      <c r="V17" s="124" t="str">
        <f t="shared" si="3"/>
        <v/>
      </c>
      <c r="W17" s="126"/>
      <c r="X17" s="126"/>
      <c r="Y17" s="126"/>
      <c r="Z17" s="126"/>
      <c r="AA17" s="124" t="str">
        <f t="shared" si="4"/>
        <v/>
      </c>
      <c r="AB17" s="126"/>
      <c r="AC17" s="121" t="str">
        <f t="shared" si="5"/>
        <v/>
      </c>
    </row>
    <row r="18" spans="1:29">
      <c r="A18" s="25">
        <v>13</v>
      </c>
      <c r="B18" s="2">
        <v>122</v>
      </c>
      <c r="C18" s="2">
        <v>3</v>
      </c>
      <c r="D18" s="40">
        <v>18</v>
      </c>
      <c r="E18" s="56"/>
      <c r="F18" s="55"/>
      <c r="G18" s="56"/>
      <c r="H18" s="57"/>
      <c r="I18" s="58"/>
      <c r="J18" s="59"/>
      <c r="K18" s="57"/>
      <c r="L18" s="60"/>
      <c r="M18" s="61"/>
      <c r="N18" s="57"/>
      <c r="O18" s="60"/>
      <c r="P18" s="55"/>
      <c r="Q18" s="58"/>
      <c r="R18" s="61"/>
      <c r="S18" s="61"/>
      <c r="T18" s="121"/>
      <c r="U18" s="126"/>
      <c r="V18" s="124" t="str">
        <f t="shared" si="3"/>
        <v/>
      </c>
      <c r="W18" s="126"/>
      <c r="X18" s="126"/>
      <c r="Y18" s="126"/>
      <c r="Z18" s="126"/>
      <c r="AA18" s="124" t="str">
        <f t="shared" si="4"/>
        <v/>
      </c>
      <c r="AB18" s="126"/>
      <c r="AC18" s="121" t="str">
        <f t="shared" si="5"/>
        <v/>
      </c>
    </row>
    <row r="19" spans="1:29">
      <c r="A19" s="25">
        <v>14</v>
      </c>
      <c r="B19" s="2">
        <v>379</v>
      </c>
      <c r="C19" s="2">
        <v>4</v>
      </c>
      <c r="D19" s="40">
        <v>6</v>
      </c>
      <c r="E19" s="56"/>
      <c r="F19" s="55"/>
      <c r="G19" s="56"/>
      <c r="H19" s="57"/>
      <c r="I19" s="58"/>
      <c r="J19" s="59"/>
      <c r="K19" s="57"/>
      <c r="L19" s="60"/>
      <c r="M19" s="61"/>
      <c r="N19" s="57"/>
      <c r="O19" s="60"/>
      <c r="P19" s="55"/>
      <c r="Q19" s="58"/>
      <c r="R19" s="61"/>
      <c r="S19" s="61"/>
      <c r="T19" s="121"/>
      <c r="U19" s="126"/>
      <c r="V19" s="124" t="str">
        <f t="shared" si="3"/>
        <v/>
      </c>
      <c r="W19" s="126"/>
      <c r="X19" s="126"/>
      <c r="Y19" s="126"/>
      <c r="Z19" s="126"/>
      <c r="AA19" s="124" t="str">
        <f t="shared" si="4"/>
        <v/>
      </c>
      <c r="AB19" s="126"/>
      <c r="AC19" s="121" t="str">
        <f t="shared" si="5"/>
        <v/>
      </c>
    </row>
    <row r="20" spans="1:29">
      <c r="A20" s="25">
        <v>15</v>
      </c>
      <c r="B20" s="2">
        <v>316</v>
      </c>
      <c r="C20" s="2">
        <v>4</v>
      </c>
      <c r="D20" s="40">
        <v>8</v>
      </c>
      <c r="E20" s="56"/>
      <c r="F20" s="55"/>
      <c r="G20" s="56"/>
      <c r="H20" s="57"/>
      <c r="I20" s="58"/>
      <c r="J20" s="59"/>
      <c r="K20" s="57"/>
      <c r="L20" s="60"/>
      <c r="M20" s="61"/>
      <c r="N20" s="57"/>
      <c r="O20" s="60"/>
      <c r="P20" s="55"/>
      <c r="Q20" s="58"/>
      <c r="R20" s="61"/>
      <c r="S20" s="61"/>
      <c r="T20" s="121"/>
      <c r="U20" s="126"/>
      <c r="V20" s="124" t="str">
        <f t="shared" si="3"/>
        <v/>
      </c>
      <c r="W20" s="126"/>
      <c r="X20" s="126"/>
      <c r="Y20" s="126"/>
      <c r="Z20" s="126"/>
      <c r="AA20" s="124" t="str">
        <f t="shared" si="4"/>
        <v/>
      </c>
      <c r="AB20" s="126"/>
      <c r="AC20" s="121" t="str">
        <f t="shared" si="5"/>
        <v/>
      </c>
    </row>
    <row r="21" spans="1:29">
      <c r="A21" s="25">
        <v>16</v>
      </c>
      <c r="B21" s="2">
        <v>322</v>
      </c>
      <c r="C21" s="2">
        <v>4</v>
      </c>
      <c r="D21" s="40">
        <v>14</v>
      </c>
      <c r="E21" s="56"/>
      <c r="F21" s="55"/>
      <c r="G21" s="56"/>
      <c r="H21" s="57"/>
      <c r="I21" s="58"/>
      <c r="J21" s="59"/>
      <c r="K21" s="57"/>
      <c r="L21" s="60"/>
      <c r="M21" s="61"/>
      <c r="N21" s="57"/>
      <c r="O21" s="60"/>
      <c r="P21" s="55"/>
      <c r="Q21" s="58"/>
      <c r="R21" s="61"/>
      <c r="S21" s="61"/>
      <c r="T21" s="121"/>
      <c r="U21" s="126"/>
      <c r="V21" s="124" t="str">
        <f t="shared" si="3"/>
        <v/>
      </c>
      <c r="W21" s="126"/>
      <c r="X21" s="126"/>
      <c r="Y21" s="126"/>
      <c r="Z21" s="126"/>
      <c r="AA21" s="124" t="str">
        <f t="shared" si="4"/>
        <v/>
      </c>
      <c r="AB21" s="126"/>
      <c r="AC21" s="121" t="str">
        <f t="shared" si="5"/>
        <v/>
      </c>
    </row>
    <row r="22" spans="1:29">
      <c r="A22" s="25">
        <v>17</v>
      </c>
      <c r="B22" s="2">
        <v>345</v>
      </c>
      <c r="C22" s="2">
        <v>4</v>
      </c>
      <c r="D22" s="40">
        <v>10</v>
      </c>
      <c r="E22" s="56"/>
      <c r="F22" s="55"/>
      <c r="G22" s="56"/>
      <c r="H22" s="57"/>
      <c r="I22" s="58"/>
      <c r="J22" s="59"/>
      <c r="K22" s="57"/>
      <c r="L22" s="60"/>
      <c r="M22" s="61"/>
      <c r="N22" s="57"/>
      <c r="O22" s="60"/>
      <c r="P22" s="55"/>
      <c r="Q22" s="58"/>
      <c r="R22" s="61"/>
      <c r="S22" s="61"/>
      <c r="T22" s="121"/>
      <c r="U22" s="126"/>
      <c r="V22" s="124" t="str">
        <f t="shared" si="3"/>
        <v/>
      </c>
      <c r="W22" s="126"/>
      <c r="X22" s="126"/>
      <c r="Y22" s="126"/>
      <c r="Z22" s="126"/>
      <c r="AA22" s="124" t="str">
        <f t="shared" si="4"/>
        <v/>
      </c>
      <c r="AB22" s="126"/>
      <c r="AC22" s="121" t="str">
        <f t="shared" si="5"/>
        <v/>
      </c>
    </row>
    <row r="23" spans="1:29" ht="13.5" thickBot="1">
      <c r="A23" s="28">
        <v>18</v>
      </c>
      <c r="B23" s="5">
        <v>281</v>
      </c>
      <c r="C23" s="5">
        <v>4</v>
      </c>
      <c r="D23" s="43">
        <v>12</v>
      </c>
      <c r="E23" s="56"/>
      <c r="F23" s="70"/>
      <c r="G23" s="71"/>
      <c r="H23" s="72"/>
      <c r="I23" s="73"/>
      <c r="J23" s="74"/>
      <c r="K23" s="72"/>
      <c r="L23" s="75"/>
      <c r="M23" s="76"/>
      <c r="N23" s="72"/>
      <c r="O23" s="75"/>
      <c r="P23" s="70"/>
      <c r="Q23" s="73"/>
      <c r="R23" s="76"/>
      <c r="S23" s="76"/>
      <c r="T23" s="133"/>
      <c r="U23" s="132"/>
      <c r="V23" s="124" t="str">
        <f t="shared" si="3"/>
        <v/>
      </c>
      <c r="W23" s="132"/>
      <c r="X23" s="132"/>
      <c r="Y23" s="132"/>
      <c r="Z23" s="132"/>
      <c r="AA23" s="124" t="str">
        <f t="shared" si="4"/>
        <v/>
      </c>
      <c r="AB23" s="132"/>
      <c r="AC23" s="128" t="str">
        <f t="shared" si="5"/>
        <v/>
      </c>
    </row>
    <row r="24" spans="1:29" ht="14.25" thickTop="1" thickBot="1">
      <c r="A24" s="7"/>
      <c r="B24" s="8">
        <f>SUM(B15:B23)</f>
        <v>2996</v>
      </c>
      <c r="C24" s="8">
        <f>SUM(C15:C23)</f>
        <v>37</v>
      </c>
      <c r="D24" s="42" t="s">
        <v>6</v>
      </c>
      <c r="E24" s="30">
        <f>SUM(E15:E23)</f>
        <v>0</v>
      </c>
      <c r="F24" s="30">
        <f>SUM(F15:F23)</f>
        <v>0</v>
      </c>
      <c r="G24" s="37">
        <f>SUM(G15:G23)</f>
        <v>0</v>
      </c>
      <c r="H24" s="10">
        <f>SUM(H15:H23)</f>
        <v>0</v>
      </c>
      <c r="I24" s="29">
        <f>SUM(I15:I23)</f>
        <v>0</v>
      </c>
      <c r="J24" s="35" t="str">
        <f>IF((A29=27),"",(SUM(J15:J23)/SUM(J15:L23))*100)</f>
        <v/>
      </c>
      <c r="K24" s="35" t="str">
        <f>IF((A29=27),"",(SUM(K15:K23)/SUM(J15:L23))*100)</f>
        <v/>
      </c>
      <c r="L24" s="35" t="str">
        <f>IF((A29=27),"",(SUM(L15:L23)/SUM(J15:L23))*100)</f>
        <v/>
      </c>
      <c r="M24" s="15">
        <f>SUM(M15:M23)</f>
        <v>0</v>
      </c>
      <c r="N24" s="10">
        <f>SUM(N15:N23)</f>
        <v>0</v>
      </c>
      <c r="O24" s="17">
        <f>SUM(O15:O23)</f>
        <v>0</v>
      </c>
      <c r="P24" s="30">
        <f>SUM(P15:P23)</f>
        <v>0</v>
      </c>
      <c r="Q24" s="29">
        <f>SUM(Q15:Q23)</f>
        <v>0</v>
      </c>
      <c r="R24" s="153"/>
      <c r="S24" s="15" t="str">
        <f>IF(Q24=0,"",SUM(S15:S23)/Q24)</f>
        <v/>
      </c>
      <c r="T24" s="129"/>
      <c r="U24" s="130"/>
      <c r="V24" s="129">
        <f>SUM(V15:V23)</f>
        <v>0</v>
      </c>
      <c r="W24" s="130">
        <f>ColorFunction($E$30,$E$15:$E$23)</f>
        <v>0</v>
      </c>
      <c r="X24" s="130">
        <f>ColorFunction($E$31,$E$15:$E$23)</f>
        <v>0</v>
      </c>
      <c r="Y24" s="130">
        <f>ColorFunction($E$32,$E$15:$E$23)</f>
        <v>0</v>
      </c>
      <c r="Z24" s="130">
        <f>ColorFunction($E$33,$E$15:$E$23)</f>
        <v>0</v>
      </c>
      <c r="AA24" s="131">
        <f>SUM(AA15:AA23)/(9-Q14)*100</f>
        <v>0</v>
      </c>
      <c r="AB24" s="130">
        <f>COUNTIF(P15:P23,"&gt;2")</f>
        <v>0</v>
      </c>
      <c r="AC24" s="131" t="str">
        <f>IF((G24=0),"",SUM(AC15:AC23)/G24*100)</f>
        <v/>
      </c>
    </row>
    <row r="25" spans="1:29" ht="14.25" thickTop="1" thickBot="1">
      <c r="A25" s="6"/>
      <c r="B25" s="9">
        <f>SUM(B24,B14)</f>
        <v>5763</v>
      </c>
      <c r="C25" s="9">
        <f>SUM(C24,C14)</f>
        <v>73</v>
      </c>
      <c r="D25" s="44" t="s">
        <v>7</v>
      </c>
      <c r="E25" s="81" t="str">
        <f>IF(E14=0,"0",(E24+E14))</f>
        <v>0</v>
      </c>
      <c r="F25" s="30">
        <f>SUM(F14,F24)</f>
        <v>0</v>
      </c>
      <c r="G25" s="18">
        <f>SUM(G24,G14)</f>
        <v>0</v>
      </c>
      <c r="H25" s="11">
        <f>SUM(H24,H14)</f>
        <v>0</v>
      </c>
      <c r="I25" s="20">
        <f>SUM(I24,I14)</f>
        <v>0</v>
      </c>
      <c r="J25" s="36" t="str">
        <f>IF((A28=27),"",(SUM(J14,J24)/2))</f>
        <v/>
      </c>
      <c r="K25" s="23" t="str">
        <f>IF((A28=27),"",(SUM(K14,K24)/2))</f>
        <v/>
      </c>
      <c r="L25" s="32" t="str">
        <f>IF((A28=27),"",(SUM(L14,L24)/2))</f>
        <v/>
      </c>
      <c r="M25" s="33">
        <f>SUM(M24,M14)</f>
        <v>0</v>
      </c>
      <c r="N25" s="11">
        <f>SUM(N24,N14)</f>
        <v>0</v>
      </c>
      <c r="O25" s="21">
        <f>SUM(O24,O14)</f>
        <v>0</v>
      </c>
      <c r="P25" s="92" t="str">
        <f>IF(P14+P24=0,"",SUM(P24,P14))</f>
        <v/>
      </c>
      <c r="Q25" s="20" t="str">
        <f>IF(Q14+Q24=0,"",SUM(Q24,Q14))</f>
        <v/>
      </c>
      <c r="R25" s="154"/>
      <c r="S25" s="33" t="str">
        <f>IF(Q25="","",SUM(S24,S14)/2)</f>
        <v/>
      </c>
      <c r="T25" s="80" t="str">
        <f>IF(N25=0,"",(O25)/N25*100)</f>
        <v/>
      </c>
      <c r="U25" s="82" t="str">
        <f>IF(Q25="","",(Q25)/18*100)</f>
        <v/>
      </c>
      <c r="V25" s="93" t="str">
        <f>IF(Q25="","",(V14+V24)/Q25)</f>
        <v/>
      </c>
      <c r="W25" s="82">
        <f>SUM(W14,W24)</f>
        <v>0</v>
      </c>
      <c r="X25" s="82" t="str">
        <f>IF(X14+X24=0,"",SUM(X14,X24))</f>
        <v/>
      </c>
      <c r="Y25" s="82">
        <f>SUM(Y14,Y24)</f>
        <v>0</v>
      </c>
      <c r="Z25" s="82">
        <f>SUM(Z14,Z24)</f>
        <v>0</v>
      </c>
      <c r="AA25" s="101" t="str">
        <f>IF(Q25="","",SUM(AA5:AA13,AA15:AA23)/SUM(18-Q25)*100)</f>
        <v/>
      </c>
      <c r="AB25" s="82">
        <f>SUM(AB14,AB24)</f>
        <v>0</v>
      </c>
      <c r="AC25" s="102">
        <f>SUM(AC24,AC14)/2</f>
        <v>0</v>
      </c>
    </row>
    <row r="26" spans="1:29" ht="13.5" thickTop="1"/>
    <row r="27" spans="1:29">
      <c r="E27" s="85" t="s">
        <v>56</v>
      </c>
    </row>
    <row r="28" spans="1:29" ht="15.75" thickBot="1">
      <c r="A28" s="103">
        <f>COUNTBLANK(I5:K13)</f>
        <v>27</v>
      </c>
      <c r="W28" s="155" t="s">
        <v>115</v>
      </c>
    </row>
    <row r="29" spans="1:29" ht="14.25" thickTop="1" thickBot="1">
      <c r="A29" s="103">
        <f>COUNTBLANK(I15:K23)</f>
        <v>27</v>
      </c>
      <c r="E29" t="s">
        <v>54</v>
      </c>
      <c r="S29" s="37" t="s">
        <v>94</v>
      </c>
      <c r="T29" s="14"/>
      <c r="W29" s="156" t="s">
        <v>116</v>
      </c>
      <c r="X29" s="160" t="s">
        <v>123</v>
      </c>
      <c r="Y29" s="156" t="s">
        <v>109</v>
      </c>
    </row>
    <row r="30" spans="1:29" ht="14.25" thickTop="1" thickBot="1">
      <c r="A30" s="103">
        <f>SUM(L5:L23)</f>
        <v>0</v>
      </c>
      <c r="E30" s="123" t="s">
        <v>79</v>
      </c>
      <c r="S30" s="30" t="s">
        <v>95</v>
      </c>
      <c r="T30" s="30">
        <f>SUMIF(C:C,"3",E:E)/COUNTIF(C:C,3)</f>
        <v>0</v>
      </c>
      <c r="W30" s="156" t="s">
        <v>117</v>
      </c>
      <c r="X30" s="118">
        <f>COUNTIFS(R5:R23,"&gt;=45",R5:R23,"&lt;=70")</f>
        <v>0</v>
      </c>
      <c r="Y30" s="157" t="str">
        <f>IF(X30=0,"",AVERAGEIFS(S5:S23,R5:R23,"&gt;=45",R5:R23,"&lt;=70"))</f>
        <v/>
      </c>
    </row>
    <row r="31" spans="1:29" ht="14.25" thickTop="1" thickBot="1">
      <c r="E31" s="88" t="s">
        <v>51</v>
      </c>
      <c r="S31" s="30" t="s">
        <v>96</v>
      </c>
      <c r="T31" s="30">
        <f>SUMIF(C:C,"4",E:E)/COUNTIF(C:C,4)</f>
        <v>0</v>
      </c>
      <c r="W31" s="158" t="s">
        <v>118</v>
      </c>
      <c r="X31" s="118">
        <f>COUNTIFS(R5:R23,"&gt;=71",R5:R23,"&lt;=90")</f>
        <v>0</v>
      </c>
      <c r="Y31" s="157" t="str">
        <f>IF(X31=0,"",AVERAGEIFS(S5:S23,R5:R23,"&gt;=71",R5:R23,"&lt;=90"))</f>
        <v/>
      </c>
    </row>
    <row r="32" spans="1:29" ht="14.25" thickTop="1" thickBot="1">
      <c r="E32" s="119" t="s">
        <v>52</v>
      </c>
      <c r="S32" s="30" t="s">
        <v>97</v>
      </c>
      <c r="T32" s="30">
        <f>SUMIF(C:C,"5",E:E)/COUNTIF(C:C,5)</f>
        <v>0</v>
      </c>
      <c r="W32" s="158" t="s">
        <v>119</v>
      </c>
      <c r="X32" s="118">
        <f>COUNTIFS(R5:R23,"&gt;=91",R5:R23,"&lt;=115")</f>
        <v>0</v>
      </c>
      <c r="Y32" s="159" t="str">
        <f>IF(X32=0,"",AVERAGEIFS(S5:S23,R5:R23,"&gt;=91",R5:R23,"&lt;=115"))</f>
        <v/>
      </c>
    </row>
    <row r="33" spans="5:26" ht="14.25" thickTop="1" thickBot="1">
      <c r="E33" s="89" t="s">
        <v>55</v>
      </c>
      <c r="F33" s="89"/>
      <c r="G33" s="89"/>
      <c r="W33" s="158" t="s">
        <v>120</v>
      </c>
      <c r="X33" s="118">
        <f>COUNTIFS(R5:R23,"&gt;=116",R5:R23,"&lt;=140")</f>
        <v>0</v>
      </c>
      <c r="Y33" s="157" t="str">
        <f>IF(X33=0,"",AVERAGEIFS(S5:S23,R5:R23,"&gt;=116",R5:R23,"&lt;=140"))</f>
        <v/>
      </c>
    </row>
    <row r="34" spans="5:26" ht="14.25" thickTop="1" thickBot="1">
      <c r="S34" s="30" t="s">
        <v>102</v>
      </c>
      <c r="T34" s="136" t="str">
        <f>IF(E25="0","",SUM(E5:E8)-SUM(C5:C8))</f>
        <v/>
      </c>
      <c r="W34" s="158" t="s">
        <v>121</v>
      </c>
      <c r="X34" s="118">
        <f>COUNTIFS(R5:R23,"&gt;=141",R5:R23,"&lt;=161")</f>
        <v>0</v>
      </c>
      <c r="Y34" s="157" t="str">
        <f>IF(X34=0,"",AVERAGEIFS(S5:S23,R5:R23,"&gt;=141",R5:R23,"&lt;=160"))</f>
        <v/>
      </c>
    </row>
    <row r="35" spans="5:26" ht="14.25" thickTop="1" thickBot="1">
      <c r="S35" s="30" t="s">
        <v>103</v>
      </c>
      <c r="T35" s="136" t="str">
        <f>IF(E25="0","",SUM(E20:E23)-SUM(C20:C23))</f>
        <v/>
      </c>
      <c r="W35" s="158" t="s">
        <v>122</v>
      </c>
      <c r="X35" s="118">
        <f>COUNTIFS(R5:R23,"&gt;=161",R5:R23,"&lt;=180")</f>
        <v>0</v>
      </c>
      <c r="Y35" s="157" t="str">
        <f>IF(X35=0,"",AVERAGEIFS(S5:S23,R5:R23,"&gt;=161",R5:R23,"&lt;=180"))</f>
        <v/>
      </c>
    </row>
    <row r="36" spans="5:26" ht="13.5" thickTop="1"/>
    <row r="37" spans="5:26" ht="13.5" thickBot="1">
      <c r="W37" s="98" t="s">
        <v>124</v>
      </c>
    </row>
    <row r="38" spans="5:26" ht="14.25" thickTop="1" thickBot="1">
      <c r="W38" s="156" t="s">
        <v>116</v>
      </c>
      <c r="X38" s="160" t="s">
        <v>123</v>
      </c>
      <c r="Y38" s="165" t="s">
        <v>138</v>
      </c>
      <c r="Z38" s="166" t="s">
        <v>135</v>
      </c>
    </row>
    <row r="39" spans="5:26" ht="14.25" thickTop="1" thickBot="1">
      <c r="W39" s="158" t="s">
        <v>139</v>
      </c>
      <c r="X39" s="118">
        <f>COUNTIFS(S5:S23,"&gt;=0,1",S5:S23,"&lt;=0,9")</f>
        <v>0</v>
      </c>
      <c r="Y39" s="86" t="str">
        <f>IF(X39=0,"",COUNTIFS(P5:P23,"=1",S5:S23,"&lt;1"))</f>
        <v/>
      </c>
      <c r="Z39" s="86" t="str">
        <f t="shared" ref="Z39" si="6">IF(X39=0,"",Y39/X39*100)</f>
        <v/>
      </c>
    </row>
    <row r="40" spans="5:26" ht="14.25" thickTop="1" thickBot="1">
      <c r="W40" s="156" t="s">
        <v>125</v>
      </c>
      <c r="X40" s="118">
        <f>COUNTIFS(S5:S23,"&gt;=1",S5:S23,"&lt;=1,5")</f>
        <v>0</v>
      </c>
      <c r="Y40" s="86" t="str">
        <f>IF(X40=0,"",COUNTIFS(P5:P23,"=1",S5:S23,"&gt;=1",S5:S23,"&lt;=1,5"))</f>
        <v/>
      </c>
      <c r="Z40" s="86" t="str">
        <f>IF(X40=0,"",Y40/X40*100)</f>
        <v/>
      </c>
    </row>
    <row r="41" spans="5:26" ht="14.25" thickTop="1" thickBot="1">
      <c r="W41" s="156" t="s">
        <v>126</v>
      </c>
      <c r="X41" s="118">
        <f>COUNTIFS(S5:S23,"&gt;=1,6",S5:S23,"&lt;=3")</f>
        <v>0</v>
      </c>
      <c r="Y41" s="86" t="str">
        <f>IF(X41=0,"",COUNTIFS(P5:P23,"=1",S5:S23,"&gt;=1,6",S5:S23,"&lt;=3"))</f>
        <v/>
      </c>
      <c r="Z41" s="86" t="str">
        <f t="shared" ref="Z41:Z44" si="7">IF(X41=0,"",Y41/X41*100)</f>
        <v/>
      </c>
    </row>
    <row r="42" spans="5:26" ht="14.25" thickTop="1" thickBot="1">
      <c r="W42" s="156" t="s">
        <v>127</v>
      </c>
      <c r="X42" s="118">
        <f>COUNTIFS(S5:S23,"&gt;=3,1",S5:S23,"&lt;=4,5")</f>
        <v>0</v>
      </c>
      <c r="Y42" s="86" t="str">
        <f>IF(X42=0,"",COUNTIFS(P5:P23,"=1",S5:S23,"&gt;=3,1",S5:S23,"&lt;=4,5"))</f>
        <v/>
      </c>
      <c r="Z42" s="86" t="str">
        <f t="shared" si="7"/>
        <v/>
      </c>
    </row>
    <row r="43" spans="5:26" ht="14.25" thickTop="1" thickBot="1">
      <c r="W43" s="156" t="s">
        <v>128</v>
      </c>
      <c r="X43" s="118">
        <f>COUNTIFS(S5:S23,"&gt;=4,6",S5:S23,"&lt;=6")</f>
        <v>0</v>
      </c>
      <c r="Y43" s="86" t="str">
        <f>IF(X43=0,"",COUNTIFS(P5:P23,"=1",S5:S23,"&gt;=4,6",S5:S23,"&lt;=6"))</f>
        <v/>
      </c>
      <c r="Z43" s="86" t="str">
        <f t="shared" si="7"/>
        <v/>
      </c>
    </row>
    <row r="44" spans="5:26" ht="14.25" thickTop="1" thickBot="1">
      <c r="W44" s="158" t="s">
        <v>136</v>
      </c>
      <c r="X44" s="118">
        <f>COUNTIFS(S5:S23,"&gt;6")</f>
        <v>0</v>
      </c>
      <c r="Y44" s="86" t="str">
        <f>IF(X44=0,"",COUNTIFS(P5:P23,"=1",S5:S23,"&gt;6"))</f>
        <v/>
      </c>
      <c r="Z44" s="86" t="str">
        <f t="shared" si="7"/>
        <v/>
      </c>
    </row>
    <row r="45" spans="5:26" ht="13.5" thickTop="1"/>
  </sheetData>
  <pageMargins left="0.7" right="0.7" top="0.75" bottom="0.75" header="0.3" footer="0.3"/>
</worksheet>
</file>

<file path=xl/worksheets/sheet32.xml><?xml version="1.0" encoding="utf-8"?>
<worksheet xmlns="http://schemas.openxmlformats.org/spreadsheetml/2006/main" xmlns:r="http://schemas.openxmlformats.org/officeDocument/2006/relationships">
  <sheetPr codeName="Sheet31"/>
  <dimension ref="A1:AC45"/>
  <sheetViews>
    <sheetView workbookViewId="0">
      <selection activeCell="AA25" sqref="AA25"/>
    </sheetView>
  </sheetViews>
  <sheetFormatPr defaultRowHeight="12.75"/>
  <cols>
    <col min="1" max="1" width="4.42578125" customWidth="1"/>
    <col min="2" max="2" width="6" customWidth="1"/>
    <col min="3" max="3" width="4.140625" bestFit="1" customWidth="1"/>
    <col min="4" max="4" width="7.140625" bestFit="1" customWidth="1"/>
    <col min="5" max="6" width="6.7109375" customWidth="1"/>
    <col min="7" max="7" width="6.42578125" bestFit="1" customWidth="1"/>
    <col min="8" max="8" width="8.5703125" customWidth="1"/>
    <col min="9" max="9" width="6.7109375" customWidth="1"/>
    <col min="14" max="14" width="7.42578125" customWidth="1"/>
    <col min="15" max="15" width="8.28515625" customWidth="1"/>
    <col min="16" max="16" width="5.42578125" bestFit="1" customWidth="1"/>
    <col min="17" max="18" width="5.42578125" customWidth="1"/>
    <col min="19" max="19" width="16.140625" bestFit="1" customWidth="1"/>
    <col min="28" max="28" width="19.7109375" bestFit="1" customWidth="1"/>
  </cols>
  <sheetData>
    <row r="1" spans="1:29" ht="18">
      <c r="A1" s="46" t="s">
        <v>2</v>
      </c>
      <c r="B1" s="45"/>
      <c r="C1" s="45"/>
      <c r="D1" s="45"/>
      <c r="E1" s="45"/>
      <c r="F1" s="45"/>
      <c r="J1" s="47" t="str">
        <f>IF(E25="0","0","1")</f>
        <v>0</v>
      </c>
      <c r="L1" s="45" t="s">
        <v>46</v>
      </c>
      <c r="M1" s="100"/>
      <c r="O1" s="85" t="s">
        <v>75</v>
      </c>
      <c r="Q1" s="117"/>
      <c r="R1" s="152"/>
      <c r="T1" s="85" t="s">
        <v>76</v>
      </c>
      <c r="V1" s="117"/>
    </row>
    <row r="2" spans="1:29" ht="13.5" thickBot="1"/>
    <row r="3" spans="1:29" ht="14.25" thickTop="1" thickBot="1">
      <c r="A3" s="12"/>
      <c r="B3" s="13"/>
      <c r="C3" s="13"/>
      <c r="D3" s="13"/>
      <c r="E3" s="13"/>
      <c r="F3" s="116"/>
      <c r="G3" s="12"/>
      <c r="H3" s="16" t="s">
        <v>22</v>
      </c>
      <c r="I3" s="13"/>
      <c r="J3" s="12"/>
      <c r="K3" s="146" t="s">
        <v>17</v>
      </c>
      <c r="L3" s="13"/>
      <c r="M3" s="12"/>
      <c r="N3" s="16" t="s">
        <v>12</v>
      </c>
      <c r="O3" s="29"/>
      <c r="P3" s="14"/>
      <c r="Q3" s="14"/>
      <c r="R3" s="151" t="s">
        <v>112</v>
      </c>
      <c r="S3" s="29"/>
      <c r="T3" s="13"/>
      <c r="U3" s="14"/>
      <c r="V3" s="86"/>
      <c r="W3" s="86"/>
      <c r="X3" s="86"/>
      <c r="Y3" s="86"/>
      <c r="Z3" s="86"/>
      <c r="AA3" s="86"/>
      <c r="AB3" s="86"/>
      <c r="AC3" s="86"/>
    </row>
    <row r="4" spans="1:29" ht="14.25" thickTop="1" thickBot="1">
      <c r="A4" s="15" t="s">
        <v>0</v>
      </c>
      <c r="B4" s="10" t="s">
        <v>1</v>
      </c>
      <c r="C4" s="10" t="s">
        <v>3</v>
      </c>
      <c r="D4" s="17" t="s">
        <v>4</v>
      </c>
      <c r="E4" s="30" t="s">
        <v>8</v>
      </c>
      <c r="F4" s="30" t="s">
        <v>74</v>
      </c>
      <c r="G4" s="37" t="s">
        <v>19</v>
      </c>
      <c r="H4" s="17" t="s">
        <v>20</v>
      </c>
      <c r="I4" s="38" t="s">
        <v>21</v>
      </c>
      <c r="J4" s="18" t="s">
        <v>14</v>
      </c>
      <c r="K4" s="19" t="s">
        <v>15</v>
      </c>
      <c r="L4" s="19" t="s">
        <v>16</v>
      </c>
      <c r="M4" s="18" t="s">
        <v>9</v>
      </c>
      <c r="N4" s="19" t="s">
        <v>10</v>
      </c>
      <c r="O4" s="20" t="s">
        <v>11</v>
      </c>
      <c r="P4" s="29" t="s">
        <v>13</v>
      </c>
      <c r="Q4" s="29" t="s">
        <v>23</v>
      </c>
      <c r="R4" s="29" t="s">
        <v>113</v>
      </c>
      <c r="S4" s="87" t="s">
        <v>114</v>
      </c>
      <c r="T4" s="30" t="s">
        <v>18</v>
      </c>
      <c r="U4" s="29" t="s">
        <v>24</v>
      </c>
      <c r="V4" s="87" t="s">
        <v>49</v>
      </c>
      <c r="W4" s="87" t="s">
        <v>79</v>
      </c>
      <c r="X4" s="87" t="s">
        <v>51</v>
      </c>
      <c r="Y4" s="87" t="s">
        <v>52</v>
      </c>
      <c r="Z4" s="87" t="s">
        <v>53</v>
      </c>
      <c r="AA4" s="87" t="s">
        <v>48</v>
      </c>
      <c r="AB4" s="87" t="s">
        <v>81</v>
      </c>
      <c r="AC4" s="87" t="s">
        <v>57</v>
      </c>
    </row>
    <row r="5" spans="1:29" ht="13.5" thickTop="1">
      <c r="A5" s="24">
        <v>1</v>
      </c>
      <c r="B5" s="3">
        <v>307</v>
      </c>
      <c r="C5" s="3">
        <v>4</v>
      </c>
      <c r="D5" s="39">
        <v>11</v>
      </c>
      <c r="E5" s="48"/>
      <c r="F5" s="90"/>
      <c r="G5" s="48"/>
      <c r="H5" s="49"/>
      <c r="I5" s="50"/>
      <c r="J5" s="51"/>
      <c r="K5" s="52"/>
      <c r="L5" s="53"/>
      <c r="M5" s="54"/>
      <c r="N5" s="52"/>
      <c r="O5" s="53"/>
      <c r="P5" s="90"/>
      <c r="Q5" s="68"/>
      <c r="R5" s="54"/>
      <c r="S5" s="54"/>
      <c r="T5" s="125"/>
      <c r="U5" s="124"/>
      <c r="V5" s="124" t="str">
        <f t="shared" ref="V5:V13" si="0">IF(Q5=0,"",P5)</f>
        <v/>
      </c>
      <c r="W5" s="124"/>
      <c r="X5" s="124"/>
      <c r="Y5" s="124"/>
      <c r="Z5" s="124"/>
      <c r="AA5" s="124" t="str">
        <f t="shared" ref="AA5:AA13" si="1">IF(AND(Q5="",P5=1),1,"")</f>
        <v/>
      </c>
      <c r="AB5" s="124"/>
      <c r="AC5" s="125" t="str">
        <f t="shared" ref="AC5:AC13" si="2">IF(AND(G5=""),"",SUM(K5))</f>
        <v/>
      </c>
    </row>
    <row r="6" spans="1:29">
      <c r="A6" s="25">
        <v>2</v>
      </c>
      <c r="B6" s="2">
        <v>323</v>
      </c>
      <c r="C6" s="2">
        <v>4</v>
      </c>
      <c r="D6" s="40">
        <v>5</v>
      </c>
      <c r="E6" s="56"/>
      <c r="F6" s="55"/>
      <c r="G6" s="56"/>
      <c r="H6" s="57"/>
      <c r="I6" s="58"/>
      <c r="J6" s="59"/>
      <c r="K6" s="57"/>
      <c r="L6" s="60"/>
      <c r="M6" s="61"/>
      <c r="N6" s="57"/>
      <c r="O6" s="60"/>
      <c r="P6" s="55"/>
      <c r="Q6" s="58"/>
      <c r="R6" s="61"/>
      <c r="S6" s="61"/>
      <c r="T6" s="121"/>
      <c r="U6" s="126"/>
      <c r="V6" s="124" t="str">
        <f t="shared" si="0"/>
        <v/>
      </c>
      <c r="W6" s="126"/>
      <c r="X6" s="126"/>
      <c r="Y6" s="126"/>
      <c r="Z6" s="126"/>
      <c r="AA6" s="124" t="str">
        <f t="shared" si="1"/>
        <v/>
      </c>
      <c r="AB6" s="126"/>
      <c r="AC6" s="121" t="str">
        <f t="shared" si="2"/>
        <v/>
      </c>
    </row>
    <row r="7" spans="1:29">
      <c r="A7" s="25">
        <v>3</v>
      </c>
      <c r="B7" s="2">
        <v>138</v>
      </c>
      <c r="C7" s="2">
        <v>3</v>
      </c>
      <c r="D7" s="40">
        <v>15</v>
      </c>
      <c r="E7" s="56"/>
      <c r="F7" s="55"/>
      <c r="G7" s="56"/>
      <c r="H7" s="57"/>
      <c r="I7" s="58"/>
      <c r="J7" s="59"/>
      <c r="K7" s="57"/>
      <c r="L7" s="60"/>
      <c r="M7" s="61"/>
      <c r="N7" s="57"/>
      <c r="O7" s="60"/>
      <c r="P7" s="55"/>
      <c r="Q7" s="58"/>
      <c r="R7" s="61"/>
      <c r="S7" s="61"/>
      <c r="T7" s="121"/>
      <c r="U7" s="126"/>
      <c r="V7" s="124" t="str">
        <f t="shared" si="0"/>
        <v/>
      </c>
      <c r="W7" s="126"/>
      <c r="X7" s="126"/>
      <c r="Y7" s="126"/>
      <c r="Z7" s="126"/>
      <c r="AA7" s="124" t="str">
        <f t="shared" si="1"/>
        <v/>
      </c>
      <c r="AB7" s="126"/>
      <c r="AC7" s="121" t="str">
        <f t="shared" si="2"/>
        <v/>
      </c>
    </row>
    <row r="8" spans="1:29">
      <c r="A8" s="25">
        <v>4</v>
      </c>
      <c r="B8" s="2">
        <v>310</v>
      </c>
      <c r="C8" s="2">
        <v>4</v>
      </c>
      <c r="D8" s="40">
        <v>13</v>
      </c>
      <c r="E8" s="56"/>
      <c r="F8" s="55"/>
      <c r="G8" s="56"/>
      <c r="H8" s="57"/>
      <c r="I8" s="58"/>
      <c r="J8" s="59"/>
      <c r="K8" s="57"/>
      <c r="L8" s="60"/>
      <c r="M8" s="61"/>
      <c r="N8" s="57"/>
      <c r="O8" s="60"/>
      <c r="P8" s="55"/>
      <c r="Q8" s="58"/>
      <c r="R8" s="61"/>
      <c r="S8" s="61"/>
      <c r="T8" s="121"/>
      <c r="U8" s="126"/>
      <c r="V8" s="124" t="str">
        <f t="shared" si="0"/>
        <v/>
      </c>
      <c r="W8" s="126"/>
      <c r="X8" s="126"/>
      <c r="Y8" s="126"/>
      <c r="Z8" s="126"/>
      <c r="AA8" s="124" t="str">
        <f t="shared" si="1"/>
        <v/>
      </c>
      <c r="AB8" s="126"/>
      <c r="AC8" s="121" t="str">
        <f t="shared" si="2"/>
        <v/>
      </c>
    </row>
    <row r="9" spans="1:29">
      <c r="A9" s="25">
        <v>5</v>
      </c>
      <c r="B9" s="2">
        <v>431</v>
      </c>
      <c r="C9" s="2">
        <v>5</v>
      </c>
      <c r="D9" s="40">
        <v>3</v>
      </c>
      <c r="E9" s="56"/>
      <c r="F9" s="55"/>
      <c r="G9" s="56"/>
      <c r="H9" s="57"/>
      <c r="I9" s="58"/>
      <c r="J9" s="59"/>
      <c r="K9" s="57"/>
      <c r="L9" s="60"/>
      <c r="M9" s="61"/>
      <c r="N9" s="57"/>
      <c r="O9" s="60"/>
      <c r="P9" s="55"/>
      <c r="Q9" s="58"/>
      <c r="R9" s="61"/>
      <c r="S9" s="61"/>
      <c r="T9" s="121"/>
      <c r="U9" s="126"/>
      <c r="V9" s="124" t="str">
        <f t="shared" si="0"/>
        <v/>
      </c>
      <c r="W9" s="126"/>
      <c r="X9" s="126"/>
      <c r="Y9" s="126"/>
      <c r="Z9" s="126"/>
      <c r="AA9" s="124" t="str">
        <f t="shared" si="1"/>
        <v/>
      </c>
      <c r="AB9" s="126"/>
      <c r="AC9" s="121" t="str">
        <f t="shared" si="2"/>
        <v/>
      </c>
    </row>
    <row r="10" spans="1:29">
      <c r="A10" s="25">
        <v>6</v>
      </c>
      <c r="B10" s="2">
        <v>312</v>
      </c>
      <c r="C10" s="2">
        <v>4</v>
      </c>
      <c r="D10" s="40">
        <v>9</v>
      </c>
      <c r="E10" s="56"/>
      <c r="F10" s="55"/>
      <c r="G10" s="56"/>
      <c r="H10" s="57"/>
      <c r="I10" s="58"/>
      <c r="J10" s="59"/>
      <c r="K10" s="57"/>
      <c r="L10" s="60"/>
      <c r="M10" s="61"/>
      <c r="N10" s="57"/>
      <c r="O10" s="60"/>
      <c r="P10" s="55"/>
      <c r="Q10" s="58"/>
      <c r="R10" s="61"/>
      <c r="S10" s="61"/>
      <c r="T10" s="121"/>
      <c r="U10" s="126"/>
      <c r="V10" s="124" t="str">
        <f t="shared" si="0"/>
        <v/>
      </c>
      <c r="W10" s="126"/>
      <c r="X10" s="126"/>
      <c r="Y10" s="126"/>
      <c r="Z10" s="126"/>
      <c r="AA10" s="124" t="str">
        <f t="shared" si="1"/>
        <v/>
      </c>
      <c r="AB10" s="126"/>
      <c r="AC10" s="121" t="str">
        <f t="shared" si="2"/>
        <v/>
      </c>
    </row>
    <row r="11" spans="1:29">
      <c r="A11" s="25">
        <v>7</v>
      </c>
      <c r="B11" s="2">
        <v>498</v>
      </c>
      <c r="C11" s="2">
        <v>5</v>
      </c>
      <c r="D11" s="40">
        <v>1</v>
      </c>
      <c r="E11" s="56"/>
      <c r="F11" s="55"/>
      <c r="G11" s="56"/>
      <c r="H11" s="57"/>
      <c r="I11" s="58"/>
      <c r="J11" s="59"/>
      <c r="K11" s="57"/>
      <c r="L11" s="60"/>
      <c r="M11" s="61"/>
      <c r="N11" s="57"/>
      <c r="O11" s="60"/>
      <c r="P11" s="55"/>
      <c r="Q11" s="58"/>
      <c r="R11" s="61"/>
      <c r="S11" s="61"/>
      <c r="T11" s="121"/>
      <c r="U11" s="126"/>
      <c r="V11" s="124" t="str">
        <f t="shared" si="0"/>
        <v/>
      </c>
      <c r="W11" s="126"/>
      <c r="X11" s="126"/>
      <c r="Y11" s="126"/>
      <c r="Z11" s="126"/>
      <c r="AA11" s="124" t="str">
        <f t="shared" si="1"/>
        <v/>
      </c>
      <c r="AB11" s="126"/>
      <c r="AC11" s="121" t="str">
        <f t="shared" si="2"/>
        <v/>
      </c>
    </row>
    <row r="12" spans="1:29">
      <c r="A12" s="25">
        <v>8</v>
      </c>
      <c r="B12" s="2">
        <v>138</v>
      </c>
      <c r="C12" s="2">
        <v>3</v>
      </c>
      <c r="D12" s="40">
        <v>17</v>
      </c>
      <c r="E12" s="55"/>
      <c r="F12" s="55"/>
      <c r="G12" s="56"/>
      <c r="H12" s="57"/>
      <c r="I12" s="58"/>
      <c r="J12" s="59"/>
      <c r="K12" s="57"/>
      <c r="L12" s="60"/>
      <c r="M12" s="61"/>
      <c r="N12" s="57"/>
      <c r="O12" s="60"/>
      <c r="P12" s="55"/>
      <c r="Q12" s="58"/>
      <c r="R12" s="61"/>
      <c r="S12" s="61"/>
      <c r="T12" s="121"/>
      <c r="U12" s="126"/>
      <c r="V12" s="124" t="str">
        <f t="shared" si="0"/>
        <v/>
      </c>
      <c r="W12" s="126"/>
      <c r="X12" s="126"/>
      <c r="Y12" s="126"/>
      <c r="Z12" s="126"/>
      <c r="AA12" s="124" t="str">
        <f t="shared" si="1"/>
        <v/>
      </c>
      <c r="AB12" s="126"/>
      <c r="AC12" s="121" t="str">
        <f t="shared" si="2"/>
        <v/>
      </c>
    </row>
    <row r="13" spans="1:29" ht="13.5" thickBot="1">
      <c r="A13" s="26">
        <v>9</v>
      </c>
      <c r="B13" s="4">
        <v>310</v>
      </c>
      <c r="C13" s="4">
        <v>4</v>
      </c>
      <c r="D13" s="41">
        <v>7</v>
      </c>
      <c r="E13" s="84"/>
      <c r="F13" s="84"/>
      <c r="G13" s="62"/>
      <c r="H13" s="63"/>
      <c r="I13" s="64"/>
      <c r="J13" s="65"/>
      <c r="K13" s="63"/>
      <c r="L13" s="66"/>
      <c r="M13" s="67"/>
      <c r="N13" s="63"/>
      <c r="O13" s="66"/>
      <c r="P13" s="84"/>
      <c r="Q13" s="64"/>
      <c r="R13" s="67"/>
      <c r="S13" s="67"/>
      <c r="T13" s="128"/>
      <c r="U13" s="127"/>
      <c r="V13" s="124" t="str">
        <f t="shared" si="0"/>
        <v/>
      </c>
      <c r="W13" s="127"/>
      <c r="X13" s="127"/>
      <c r="Y13" s="127"/>
      <c r="Z13" s="127"/>
      <c r="AA13" s="124" t="str">
        <f t="shared" si="1"/>
        <v/>
      </c>
      <c r="AB13" s="127"/>
      <c r="AC13" s="128" t="str">
        <f t="shared" si="2"/>
        <v/>
      </c>
    </row>
    <row r="14" spans="1:29" ht="14.25" thickTop="1" thickBot="1">
      <c r="A14" s="27"/>
      <c r="B14" s="8">
        <f>SUM(B5:B13)</f>
        <v>2767</v>
      </c>
      <c r="C14" s="8">
        <f>SUM(C5:C13)</f>
        <v>36</v>
      </c>
      <c r="D14" s="42" t="s">
        <v>5</v>
      </c>
      <c r="E14" s="30">
        <f>SUM(E5:E13)</f>
        <v>0</v>
      </c>
      <c r="F14" s="30">
        <f>SUM(F5:F13)</f>
        <v>0</v>
      </c>
      <c r="G14" s="37">
        <f>SUM(G5:G13)</f>
        <v>0</v>
      </c>
      <c r="H14" s="10">
        <f>SUM(H5:H13)</f>
        <v>0</v>
      </c>
      <c r="I14" s="29">
        <f>SUM(I5:I13)</f>
        <v>0</v>
      </c>
      <c r="J14" s="35" t="str">
        <f>IF((A28=27),"",(SUM(J5:J13)/SUM(J5:L13))*100)</f>
        <v/>
      </c>
      <c r="K14" s="22" t="str">
        <f>IF((A28=27),"",(SUM(K5:K13)/SUM(J5:L13))*100)</f>
        <v/>
      </c>
      <c r="L14" s="31" t="str">
        <f>IF((A28=27),"",(SUM(L5:L13)/SUM(J5:L13))*100)</f>
        <v/>
      </c>
      <c r="M14" s="15">
        <f>SUM(M5:M13)</f>
        <v>0</v>
      </c>
      <c r="N14" s="10">
        <f>SUM(N5:N13)</f>
        <v>0</v>
      </c>
      <c r="O14" s="17">
        <f>SUM(O5:O13)</f>
        <v>0</v>
      </c>
      <c r="P14" s="30">
        <f>SUM(P5:P13)</f>
        <v>0</v>
      </c>
      <c r="Q14" s="29">
        <f>SUM(Q5:Q13)</f>
        <v>0</v>
      </c>
      <c r="R14" s="153"/>
      <c r="S14" s="15" t="str">
        <f>IF(Q14=0,"",SUM(S5:S13)/Q14)</f>
        <v/>
      </c>
      <c r="T14" s="129"/>
      <c r="U14" s="130"/>
      <c r="V14" s="129">
        <f>SUM(V5:V13)</f>
        <v>0</v>
      </c>
      <c r="W14" s="130">
        <f>ColorFunction($E$30,$E$5:$E$13)</f>
        <v>0</v>
      </c>
      <c r="X14" s="130">
        <f>ColorFunction($E$31,$E$5:$E$13)</f>
        <v>0</v>
      </c>
      <c r="Y14" s="130">
        <f>ColorFunction($E$32,$E$5:$E$13)</f>
        <v>0</v>
      </c>
      <c r="Z14" s="130">
        <f>ColorFunction($E$33,$E$5:$E$13)</f>
        <v>0</v>
      </c>
      <c r="AA14" s="131">
        <f>SUM(AA5:AA13)/(9-Q14)*100</f>
        <v>0</v>
      </c>
      <c r="AB14" s="130">
        <f>COUNTIF(P5:P13,"&gt;2")</f>
        <v>0</v>
      </c>
      <c r="AC14" s="129" t="str">
        <f>IF((G14=0),"",SUM(AC5:AC13)/G14*100)</f>
        <v/>
      </c>
    </row>
    <row r="15" spans="1:29" ht="13.5" thickTop="1">
      <c r="A15" s="24">
        <v>10</v>
      </c>
      <c r="B15" s="3">
        <v>481</v>
      </c>
      <c r="C15" s="3">
        <v>5</v>
      </c>
      <c r="D15" s="39">
        <v>4</v>
      </c>
      <c r="E15" s="48"/>
      <c r="F15" s="91"/>
      <c r="G15" s="48"/>
      <c r="H15" s="52"/>
      <c r="I15" s="68"/>
      <c r="J15" s="51"/>
      <c r="K15" s="52"/>
      <c r="L15" s="53"/>
      <c r="M15" s="69"/>
      <c r="N15" s="52"/>
      <c r="O15" s="53"/>
      <c r="P15" s="91"/>
      <c r="Q15" s="68"/>
      <c r="R15" s="69"/>
      <c r="S15" s="69"/>
      <c r="T15" s="122"/>
      <c r="U15" s="124"/>
      <c r="V15" s="124" t="str">
        <f t="shared" ref="V15:V23" si="3">IF(Q15=0,"",P15)</f>
        <v/>
      </c>
      <c r="W15" s="124"/>
      <c r="X15" s="124"/>
      <c r="Y15" s="124"/>
      <c r="Z15" s="124"/>
      <c r="AA15" s="124" t="str">
        <f t="shared" ref="AA15:AA23" si="4">IF(AND(Q15="",P15=1),1,"")</f>
        <v/>
      </c>
      <c r="AB15" s="124"/>
      <c r="AC15" s="125" t="str">
        <f t="shared" ref="AC15:AC23" si="5">IF(AND(G15=""),"",SUM(K15))</f>
        <v/>
      </c>
    </row>
    <row r="16" spans="1:29">
      <c r="A16" s="25">
        <v>11</v>
      </c>
      <c r="B16" s="2">
        <v>319</v>
      </c>
      <c r="C16" s="2">
        <v>4</v>
      </c>
      <c r="D16" s="40">
        <v>16</v>
      </c>
      <c r="E16" s="56"/>
      <c r="F16" s="55"/>
      <c r="G16" s="56"/>
      <c r="H16" s="57"/>
      <c r="I16" s="58"/>
      <c r="J16" s="59"/>
      <c r="K16" s="57"/>
      <c r="L16" s="60"/>
      <c r="M16" s="61"/>
      <c r="N16" s="57"/>
      <c r="O16" s="60"/>
      <c r="P16" s="55"/>
      <c r="Q16" s="58"/>
      <c r="R16" s="61"/>
      <c r="S16" s="61"/>
      <c r="T16" s="121"/>
      <c r="U16" s="126"/>
      <c r="V16" s="124" t="str">
        <f t="shared" si="3"/>
        <v/>
      </c>
      <c r="W16" s="126"/>
      <c r="X16" s="126"/>
      <c r="Y16" s="126"/>
      <c r="Z16" s="126"/>
      <c r="AA16" s="124" t="str">
        <f t="shared" si="4"/>
        <v/>
      </c>
      <c r="AB16" s="126"/>
      <c r="AC16" s="121" t="str">
        <f t="shared" si="5"/>
        <v/>
      </c>
    </row>
    <row r="17" spans="1:29">
      <c r="A17" s="25">
        <v>12</v>
      </c>
      <c r="B17" s="2">
        <v>431</v>
      </c>
      <c r="C17" s="2">
        <v>5</v>
      </c>
      <c r="D17" s="40">
        <v>2</v>
      </c>
      <c r="E17" s="48"/>
      <c r="F17" s="55"/>
      <c r="G17" s="56"/>
      <c r="H17" s="57"/>
      <c r="I17" s="58"/>
      <c r="J17" s="59"/>
      <c r="K17" s="57"/>
      <c r="L17" s="60"/>
      <c r="M17" s="61"/>
      <c r="N17" s="57"/>
      <c r="O17" s="60"/>
      <c r="P17" s="55"/>
      <c r="Q17" s="58"/>
      <c r="R17" s="61"/>
      <c r="S17" s="61"/>
      <c r="T17" s="121"/>
      <c r="U17" s="126"/>
      <c r="V17" s="124" t="str">
        <f t="shared" si="3"/>
        <v/>
      </c>
      <c r="W17" s="126"/>
      <c r="X17" s="126"/>
      <c r="Y17" s="126"/>
      <c r="Z17" s="126"/>
      <c r="AA17" s="124" t="str">
        <f t="shared" si="4"/>
        <v/>
      </c>
      <c r="AB17" s="126"/>
      <c r="AC17" s="121" t="str">
        <f t="shared" si="5"/>
        <v/>
      </c>
    </row>
    <row r="18" spans="1:29">
      <c r="A18" s="25">
        <v>13</v>
      </c>
      <c r="B18" s="2">
        <v>122</v>
      </c>
      <c r="C18" s="2">
        <v>3</v>
      </c>
      <c r="D18" s="40">
        <v>18</v>
      </c>
      <c r="E18" s="56"/>
      <c r="F18" s="55"/>
      <c r="G18" s="56"/>
      <c r="H18" s="57"/>
      <c r="I18" s="58"/>
      <c r="J18" s="59"/>
      <c r="K18" s="57"/>
      <c r="L18" s="60"/>
      <c r="M18" s="61"/>
      <c r="N18" s="57"/>
      <c r="O18" s="60"/>
      <c r="P18" s="55"/>
      <c r="Q18" s="58"/>
      <c r="R18" s="61"/>
      <c r="S18" s="61"/>
      <c r="T18" s="121"/>
      <c r="U18" s="126"/>
      <c r="V18" s="124" t="str">
        <f t="shared" si="3"/>
        <v/>
      </c>
      <c r="W18" s="126"/>
      <c r="X18" s="126"/>
      <c r="Y18" s="126"/>
      <c r="Z18" s="126"/>
      <c r="AA18" s="124" t="str">
        <f t="shared" si="4"/>
        <v/>
      </c>
      <c r="AB18" s="126"/>
      <c r="AC18" s="121" t="str">
        <f t="shared" si="5"/>
        <v/>
      </c>
    </row>
    <row r="19" spans="1:29">
      <c r="A19" s="25">
        <v>14</v>
      </c>
      <c r="B19" s="2">
        <v>379</v>
      </c>
      <c r="C19" s="2">
        <v>4</v>
      </c>
      <c r="D19" s="40">
        <v>6</v>
      </c>
      <c r="E19" s="56"/>
      <c r="F19" s="55"/>
      <c r="G19" s="56"/>
      <c r="H19" s="57"/>
      <c r="I19" s="58"/>
      <c r="J19" s="59"/>
      <c r="K19" s="57"/>
      <c r="L19" s="60"/>
      <c r="M19" s="61"/>
      <c r="N19" s="57"/>
      <c r="O19" s="60"/>
      <c r="P19" s="55"/>
      <c r="Q19" s="58"/>
      <c r="R19" s="61"/>
      <c r="S19" s="61"/>
      <c r="T19" s="121"/>
      <c r="U19" s="126"/>
      <c r="V19" s="124" t="str">
        <f t="shared" si="3"/>
        <v/>
      </c>
      <c r="W19" s="126"/>
      <c r="X19" s="126"/>
      <c r="Y19" s="126"/>
      <c r="Z19" s="126"/>
      <c r="AA19" s="124" t="str">
        <f t="shared" si="4"/>
        <v/>
      </c>
      <c r="AB19" s="126"/>
      <c r="AC19" s="121" t="str">
        <f t="shared" si="5"/>
        <v/>
      </c>
    </row>
    <row r="20" spans="1:29">
      <c r="A20" s="25">
        <v>15</v>
      </c>
      <c r="B20" s="2">
        <v>316</v>
      </c>
      <c r="C20" s="2">
        <v>4</v>
      </c>
      <c r="D20" s="40">
        <v>8</v>
      </c>
      <c r="E20" s="56"/>
      <c r="F20" s="55"/>
      <c r="G20" s="56"/>
      <c r="H20" s="57"/>
      <c r="I20" s="58"/>
      <c r="J20" s="59"/>
      <c r="K20" s="57"/>
      <c r="L20" s="60"/>
      <c r="M20" s="61"/>
      <c r="N20" s="57"/>
      <c r="O20" s="60"/>
      <c r="P20" s="55"/>
      <c r="Q20" s="58"/>
      <c r="R20" s="61"/>
      <c r="S20" s="61"/>
      <c r="T20" s="121"/>
      <c r="U20" s="126"/>
      <c r="V20" s="124" t="str">
        <f t="shared" si="3"/>
        <v/>
      </c>
      <c r="W20" s="126"/>
      <c r="X20" s="126"/>
      <c r="Y20" s="126"/>
      <c r="Z20" s="126"/>
      <c r="AA20" s="124" t="str">
        <f t="shared" si="4"/>
        <v/>
      </c>
      <c r="AB20" s="126"/>
      <c r="AC20" s="121" t="str">
        <f t="shared" si="5"/>
        <v/>
      </c>
    </row>
    <row r="21" spans="1:29">
      <c r="A21" s="25">
        <v>16</v>
      </c>
      <c r="B21" s="2">
        <v>322</v>
      </c>
      <c r="C21" s="2">
        <v>4</v>
      </c>
      <c r="D21" s="40">
        <v>14</v>
      </c>
      <c r="E21" s="56"/>
      <c r="F21" s="55"/>
      <c r="G21" s="56"/>
      <c r="H21" s="57"/>
      <c r="I21" s="58"/>
      <c r="J21" s="59"/>
      <c r="K21" s="57"/>
      <c r="L21" s="60"/>
      <c r="M21" s="61"/>
      <c r="N21" s="57"/>
      <c r="O21" s="60"/>
      <c r="P21" s="55"/>
      <c r="Q21" s="58"/>
      <c r="R21" s="61"/>
      <c r="S21" s="61"/>
      <c r="T21" s="121"/>
      <c r="U21" s="126"/>
      <c r="V21" s="124" t="str">
        <f t="shared" si="3"/>
        <v/>
      </c>
      <c r="W21" s="126"/>
      <c r="X21" s="126"/>
      <c r="Y21" s="126"/>
      <c r="Z21" s="126"/>
      <c r="AA21" s="124" t="str">
        <f t="shared" si="4"/>
        <v/>
      </c>
      <c r="AB21" s="126"/>
      <c r="AC21" s="121" t="str">
        <f t="shared" si="5"/>
        <v/>
      </c>
    </row>
    <row r="22" spans="1:29">
      <c r="A22" s="25">
        <v>17</v>
      </c>
      <c r="B22" s="2">
        <v>345</v>
      </c>
      <c r="C22" s="2">
        <v>4</v>
      </c>
      <c r="D22" s="40">
        <v>10</v>
      </c>
      <c r="E22" s="56"/>
      <c r="F22" s="55"/>
      <c r="G22" s="56"/>
      <c r="H22" s="57"/>
      <c r="I22" s="58"/>
      <c r="J22" s="59"/>
      <c r="K22" s="57"/>
      <c r="L22" s="60"/>
      <c r="M22" s="61"/>
      <c r="N22" s="57"/>
      <c r="O22" s="60"/>
      <c r="P22" s="55"/>
      <c r="Q22" s="58"/>
      <c r="R22" s="61"/>
      <c r="S22" s="61"/>
      <c r="T22" s="121"/>
      <c r="U22" s="126"/>
      <c r="V22" s="124" t="str">
        <f t="shared" si="3"/>
        <v/>
      </c>
      <c r="W22" s="126"/>
      <c r="X22" s="126"/>
      <c r="Y22" s="126"/>
      <c r="Z22" s="126"/>
      <c r="AA22" s="124" t="str">
        <f t="shared" si="4"/>
        <v/>
      </c>
      <c r="AB22" s="126"/>
      <c r="AC22" s="121" t="str">
        <f t="shared" si="5"/>
        <v/>
      </c>
    </row>
    <row r="23" spans="1:29" ht="13.5" thickBot="1">
      <c r="A23" s="28">
        <v>18</v>
      </c>
      <c r="B23" s="5">
        <v>281</v>
      </c>
      <c r="C23" s="5">
        <v>4</v>
      </c>
      <c r="D23" s="43">
        <v>12</v>
      </c>
      <c r="E23" s="56"/>
      <c r="F23" s="70"/>
      <c r="G23" s="71"/>
      <c r="H23" s="72"/>
      <c r="I23" s="73"/>
      <c r="J23" s="74"/>
      <c r="K23" s="72"/>
      <c r="L23" s="75"/>
      <c r="M23" s="76"/>
      <c r="N23" s="72"/>
      <c r="O23" s="75"/>
      <c r="P23" s="70"/>
      <c r="Q23" s="73"/>
      <c r="R23" s="76"/>
      <c r="S23" s="76"/>
      <c r="T23" s="133"/>
      <c r="U23" s="132"/>
      <c r="V23" s="124" t="str">
        <f t="shared" si="3"/>
        <v/>
      </c>
      <c r="W23" s="132"/>
      <c r="X23" s="132"/>
      <c r="Y23" s="132"/>
      <c r="Z23" s="132"/>
      <c r="AA23" s="124" t="str">
        <f t="shared" si="4"/>
        <v/>
      </c>
      <c r="AB23" s="132"/>
      <c r="AC23" s="128" t="str">
        <f t="shared" si="5"/>
        <v/>
      </c>
    </row>
    <row r="24" spans="1:29" ht="14.25" thickTop="1" thickBot="1">
      <c r="A24" s="7"/>
      <c r="B24" s="8">
        <f>SUM(B15:B23)</f>
        <v>2996</v>
      </c>
      <c r="C24" s="8">
        <f>SUM(C15:C23)</f>
        <v>37</v>
      </c>
      <c r="D24" s="42" t="s">
        <v>6</v>
      </c>
      <c r="E24" s="30">
        <f>SUM(E15:E23)</f>
        <v>0</v>
      </c>
      <c r="F24" s="30">
        <f>SUM(F15:F23)</f>
        <v>0</v>
      </c>
      <c r="G24" s="37">
        <f>SUM(G15:G23)</f>
        <v>0</v>
      </c>
      <c r="H24" s="10">
        <f>SUM(H15:H23)</f>
        <v>0</v>
      </c>
      <c r="I24" s="29">
        <f>SUM(I15:I23)</f>
        <v>0</v>
      </c>
      <c r="J24" s="35" t="str">
        <f>IF((A29=27),"",(SUM(J15:J23)/SUM(J15:L23))*100)</f>
        <v/>
      </c>
      <c r="K24" s="35" t="str">
        <f>IF((A29=27),"",(SUM(K15:K23)/SUM(J15:L23))*100)</f>
        <v/>
      </c>
      <c r="L24" s="35" t="str">
        <f>IF((A29=27),"",(SUM(L15:L23)/SUM(J15:L23))*100)</f>
        <v/>
      </c>
      <c r="M24" s="15">
        <f>SUM(M15:M23)</f>
        <v>0</v>
      </c>
      <c r="N24" s="10">
        <f>SUM(N15:N23)</f>
        <v>0</v>
      </c>
      <c r="O24" s="17">
        <f>SUM(O15:O23)</f>
        <v>0</v>
      </c>
      <c r="P24" s="30">
        <f>SUM(P15:P23)</f>
        <v>0</v>
      </c>
      <c r="Q24" s="29">
        <f>SUM(Q15:Q23)</f>
        <v>0</v>
      </c>
      <c r="R24" s="153"/>
      <c r="S24" s="15" t="str">
        <f>IF(Q24=0,"",SUM(S15:S23)/Q24)</f>
        <v/>
      </c>
      <c r="T24" s="129"/>
      <c r="U24" s="130"/>
      <c r="V24" s="129">
        <f>SUM(V15:V23)</f>
        <v>0</v>
      </c>
      <c r="W24" s="130">
        <f>ColorFunction($E$30,$E$15:$E$23)</f>
        <v>0</v>
      </c>
      <c r="X24" s="130">
        <f>ColorFunction($E$31,$E$15:$E$23)</f>
        <v>0</v>
      </c>
      <c r="Y24" s="130">
        <f>ColorFunction($E$32,$E$15:$E$23)</f>
        <v>0</v>
      </c>
      <c r="Z24" s="130">
        <f>ColorFunction($E$33,$E$15:$E$23)</f>
        <v>0</v>
      </c>
      <c r="AA24" s="131">
        <f>SUM(AA15:AA23)/(9-Q14)*100</f>
        <v>0</v>
      </c>
      <c r="AB24" s="130">
        <f>COUNTIF(P15:P23,"&gt;2")</f>
        <v>0</v>
      </c>
      <c r="AC24" s="131" t="str">
        <f>IF((G24=0),"",SUM(AC15:AC23)/G24*100)</f>
        <v/>
      </c>
    </row>
    <row r="25" spans="1:29" ht="14.25" thickTop="1" thickBot="1">
      <c r="A25" s="6"/>
      <c r="B25" s="9">
        <f>SUM(B24,B14)</f>
        <v>5763</v>
      </c>
      <c r="C25" s="9">
        <f>SUM(C24,C14)</f>
        <v>73</v>
      </c>
      <c r="D25" s="44" t="s">
        <v>7</v>
      </c>
      <c r="E25" s="81" t="str">
        <f>IF(E14=0,"0",(E24+E14))</f>
        <v>0</v>
      </c>
      <c r="F25" s="30">
        <f>SUM(F14,F24)</f>
        <v>0</v>
      </c>
      <c r="G25" s="18">
        <f>SUM(G24,G14)</f>
        <v>0</v>
      </c>
      <c r="H25" s="11">
        <f>SUM(H24,H14)</f>
        <v>0</v>
      </c>
      <c r="I25" s="20">
        <f>SUM(I24,I14)</f>
        <v>0</v>
      </c>
      <c r="J25" s="36" t="str">
        <f>IF((A28=27),"",(SUM(J14,J24)/2))</f>
        <v/>
      </c>
      <c r="K25" s="23" t="str">
        <f>IF((A28=27),"",(SUM(K14,K24)/2))</f>
        <v/>
      </c>
      <c r="L25" s="32" t="str">
        <f>IF((A28=27),"",(SUM(L14,L24)/2))</f>
        <v/>
      </c>
      <c r="M25" s="33">
        <f>SUM(M24,M14)</f>
        <v>0</v>
      </c>
      <c r="N25" s="11">
        <f>SUM(N24,N14)</f>
        <v>0</v>
      </c>
      <c r="O25" s="21">
        <f>SUM(O24,O14)</f>
        <v>0</v>
      </c>
      <c r="P25" s="92" t="str">
        <f>IF(P14+P24=0,"",SUM(P24,P14))</f>
        <v/>
      </c>
      <c r="Q25" s="20" t="str">
        <f>IF(Q14+Q24=0,"",SUM(Q24,Q14))</f>
        <v/>
      </c>
      <c r="R25" s="154"/>
      <c r="S25" s="33" t="str">
        <f>IF(Q25="","",SUM(S24,S14)/2)</f>
        <v/>
      </c>
      <c r="T25" s="80" t="str">
        <f>IF(N25=0,"",(O25)/N25*100)</f>
        <v/>
      </c>
      <c r="U25" s="82" t="str">
        <f>IF(Q25="","",(Q25)/18*100)</f>
        <v/>
      </c>
      <c r="V25" s="93" t="str">
        <f>IF(Q25="","",(V14+V24)/Q25)</f>
        <v/>
      </c>
      <c r="W25" s="82">
        <f>SUM(W14,W24)</f>
        <v>0</v>
      </c>
      <c r="X25" s="82" t="str">
        <f>IF(X14+X24=0,"",SUM(X14,X24))</f>
        <v/>
      </c>
      <c r="Y25" s="82">
        <f>SUM(Y14,Y24)</f>
        <v>0</v>
      </c>
      <c r="Z25" s="82">
        <f>SUM(Z14,Z24)</f>
        <v>0</v>
      </c>
      <c r="AA25" s="101" t="str">
        <f>IF(Q25="","",SUM(AA5:AA13,AA15:AA23)/SUM(18-Q25)*100)</f>
        <v/>
      </c>
      <c r="AB25" s="82">
        <f>SUM(AB14,AB24)</f>
        <v>0</v>
      </c>
      <c r="AC25" s="102">
        <f>SUM(AC24,AC14)/2</f>
        <v>0</v>
      </c>
    </row>
    <row r="26" spans="1:29" ht="13.5" thickTop="1"/>
    <row r="27" spans="1:29">
      <c r="E27" s="85" t="s">
        <v>56</v>
      </c>
    </row>
    <row r="28" spans="1:29" ht="15.75" thickBot="1">
      <c r="A28" s="103">
        <f>COUNTBLANK(I5:K13)</f>
        <v>27</v>
      </c>
      <c r="W28" s="155" t="s">
        <v>115</v>
      </c>
    </row>
    <row r="29" spans="1:29" ht="14.25" thickTop="1" thickBot="1">
      <c r="A29" s="103">
        <f>COUNTBLANK(I15:K23)</f>
        <v>27</v>
      </c>
      <c r="E29" t="s">
        <v>54</v>
      </c>
      <c r="S29" s="37" t="s">
        <v>94</v>
      </c>
      <c r="T29" s="14"/>
      <c r="W29" s="156" t="s">
        <v>116</v>
      </c>
      <c r="X29" s="160" t="s">
        <v>123</v>
      </c>
      <c r="Y29" s="156" t="s">
        <v>109</v>
      </c>
    </row>
    <row r="30" spans="1:29" ht="14.25" thickTop="1" thickBot="1">
      <c r="A30" s="103">
        <f>SUM(L5:L23)</f>
        <v>0</v>
      </c>
      <c r="E30" s="123" t="s">
        <v>79</v>
      </c>
      <c r="S30" s="30" t="s">
        <v>95</v>
      </c>
      <c r="T30" s="30">
        <f>SUMIF(C:C,"3",E:E)/COUNTIF(C:C,3)</f>
        <v>0</v>
      </c>
      <c r="W30" s="156" t="s">
        <v>117</v>
      </c>
      <c r="X30" s="118">
        <f>COUNTIFS(R5:R23,"&gt;=45",R5:R23,"&lt;=70")</f>
        <v>0</v>
      </c>
      <c r="Y30" s="157" t="str">
        <f>IF(X30=0,"",AVERAGEIFS(S5:S23,R5:R23,"&gt;=45",R5:R23,"&lt;=70"))</f>
        <v/>
      </c>
    </row>
    <row r="31" spans="1:29" ht="14.25" thickTop="1" thickBot="1">
      <c r="E31" s="88" t="s">
        <v>51</v>
      </c>
      <c r="S31" s="30" t="s">
        <v>96</v>
      </c>
      <c r="T31" s="30">
        <f>SUMIF(C:C,"4",E:E)/COUNTIF(C:C,4)</f>
        <v>0</v>
      </c>
      <c r="W31" s="158" t="s">
        <v>118</v>
      </c>
      <c r="X31" s="118">
        <f>COUNTIFS(R5:R23,"&gt;=71",R5:R23,"&lt;=90")</f>
        <v>0</v>
      </c>
      <c r="Y31" s="157" t="str">
        <f>IF(X31=0,"",AVERAGEIFS(S5:S23,R5:R23,"&gt;=71",R5:R23,"&lt;=90"))</f>
        <v/>
      </c>
    </row>
    <row r="32" spans="1:29" ht="14.25" thickTop="1" thickBot="1">
      <c r="E32" s="119" t="s">
        <v>52</v>
      </c>
      <c r="S32" s="30" t="s">
        <v>97</v>
      </c>
      <c r="T32" s="30">
        <f>SUMIF(C:C,"5",E:E)/COUNTIF(C:C,5)</f>
        <v>0</v>
      </c>
      <c r="W32" s="158" t="s">
        <v>119</v>
      </c>
      <c r="X32" s="118">
        <f>COUNTIFS(R5:R23,"&gt;=91",R5:R23,"&lt;=115")</f>
        <v>0</v>
      </c>
      <c r="Y32" s="159" t="str">
        <f>IF(X32=0,"",AVERAGEIFS(S5:S23,R5:R23,"&gt;=91",R5:R23,"&lt;=115"))</f>
        <v/>
      </c>
    </row>
    <row r="33" spans="5:26" ht="14.25" thickTop="1" thickBot="1">
      <c r="E33" s="89" t="s">
        <v>55</v>
      </c>
      <c r="F33" s="89"/>
      <c r="G33" s="89"/>
      <c r="W33" s="158" t="s">
        <v>120</v>
      </c>
      <c r="X33" s="118">
        <f>COUNTIFS(R5:R23,"&gt;=116",R5:R23,"&lt;=140")</f>
        <v>0</v>
      </c>
      <c r="Y33" s="157" t="str">
        <f>IF(X33=0,"",AVERAGEIFS(S5:S23,R5:R23,"&gt;=116",R5:R23,"&lt;=140"))</f>
        <v/>
      </c>
    </row>
    <row r="34" spans="5:26" ht="14.25" thickTop="1" thickBot="1">
      <c r="S34" s="30" t="s">
        <v>102</v>
      </c>
      <c r="T34" s="136" t="str">
        <f>IF(E25="0","",SUM(E5:E8)-SUM(C5:C8))</f>
        <v/>
      </c>
      <c r="W34" s="158" t="s">
        <v>121</v>
      </c>
      <c r="X34" s="118">
        <f>COUNTIFS(R5:R23,"&gt;=141",R5:R23,"&lt;=161")</f>
        <v>0</v>
      </c>
      <c r="Y34" s="157" t="str">
        <f>IF(X34=0,"",AVERAGEIFS(S5:S23,R5:R23,"&gt;=141",R5:R23,"&lt;=160"))</f>
        <v/>
      </c>
    </row>
    <row r="35" spans="5:26" ht="14.25" thickTop="1" thickBot="1">
      <c r="S35" s="30" t="s">
        <v>103</v>
      </c>
      <c r="T35" s="136" t="str">
        <f>IF(E25="0","",SUM(E20:E23)-SUM(C20:C23))</f>
        <v/>
      </c>
      <c r="W35" s="158" t="s">
        <v>122</v>
      </c>
      <c r="X35" s="118">
        <f>COUNTIFS(R5:R23,"&gt;=161",R5:R23,"&lt;=180")</f>
        <v>0</v>
      </c>
      <c r="Y35" s="157" t="str">
        <f>IF(X35=0,"",AVERAGEIFS(S5:S23,R5:R23,"&gt;=161",R5:R23,"&lt;=180"))</f>
        <v/>
      </c>
    </row>
    <row r="36" spans="5:26" ht="13.5" thickTop="1"/>
    <row r="37" spans="5:26" ht="13.5" thickBot="1">
      <c r="W37" s="98" t="s">
        <v>124</v>
      </c>
    </row>
    <row r="38" spans="5:26" ht="14.25" thickTop="1" thickBot="1">
      <c r="W38" s="156" t="s">
        <v>116</v>
      </c>
      <c r="X38" s="160" t="s">
        <v>123</v>
      </c>
      <c r="Y38" s="165" t="s">
        <v>138</v>
      </c>
      <c r="Z38" s="166" t="s">
        <v>135</v>
      </c>
    </row>
    <row r="39" spans="5:26" ht="14.25" thickTop="1" thickBot="1">
      <c r="W39" s="158" t="s">
        <v>139</v>
      </c>
      <c r="X39" s="118">
        <f>COUNTIFS(S5:S23,"&gt;=0,1",S5:S23,"&lt;=0,9")</f>
        <v>0</v>
      </c>
      <c r="Y39" s="86" t="str">
        <f>IF(X39=0,"",COUNTIFS(P5:P23,"=1",S5:S23,"&lt;1"))</f>
        <v/>
      </c>
      <c r="Z39" s="86" t="str">
        <f t="shared" ref="Z39" si="6">IF(X39=0,"",Y39/X39*100)</f>
        <v/>
      </c>
    </row>
    <row r="40" spans="5:26" ht="14.25" thickTop="1" thickBot="1">
      <c r="W40" s="156" t="s">
        <v>125</v>
      </c>
      <c r="X40" s="118">
        <f>COUNTIFS(S5:S23,"&gt;=1",S5:S23,"&lt;=1,5")</f>
        <v>0</v>
      </c>
      <c r="Y40" s="86" t="str">
        <f>IF(X40=0,"",COUNTIFS(P5:P23,"=1",S5:S23,"&gt;=1",S5:S23,"&lt;=1,5"))</f>
        <v/>
      </c>
      <c r="Z40" s="86" t="str">
        <f>IF(X40=0,"",Y40/X40*100)</f>
        <v/>
      </c>
    </row>
    <row r="41" spans="5:26" ht="14.25" thickTop="1" thickBot="1">
      <c r="W41" s="156" t="s">
        <v>126</v>
      </c>
      <c r="X41" s="118">
        <f>COUNTIFS(S5:S23,"&gt;=1,6",S5:S23,"&lt;=3")</f>
        <v>0</v>
      </c>
      <c r="Y41" s="86" t="str">
        <f>IF(X41=0,"",COUNTIFS(P5:P23,"=1",S5:S23,"&gt;=1,6",S5:S23,"&lt;=3"))</f>
        <v/>
      </c>
      <c r="Z41" s="86" t="str">
        <f t="shared" ref="Z41:Z44" si="7">IF(X41=0,"",Y41/X41*100)</f>
        <v/>
      </c>
    </row>
    <row r="42" spans="5:26" ht="14.25" thickTop="1" thickBot="1">
      <c r="W42" s="156" t="s">
        <v>127</v>
      </c>
      <c r="X42" s="118">
        <f>COUNTIFS(S5:S23,"&gt;=3,1",S5:S23,"&lt;=4,5")</f>
        <v>0</v>
      </c>
      <c r="Y42" s="86" t="str">
        <f>IF(X42=0,"",COUNTIFS(P5:P23,"=1",S5:S23,"&gt;=3,1",S5:S23,"&lt;=4,5"))</f>
        <v/>
      </c>
      <c r="Z42" s="86" t="str">
        <f t="shared" si="7"/>
        <v/>
      </c>
    </row>
    <row r="43" spans="5:26" ht="14.25" thickTop="1" thickBot="1">
      <c r="W43" s="156" t="s">
        <v>128</v>
      </c>
      <c r="X43" s="118">
        <f>COUNTIFS(S5:S23,"&gt;=4,6",S5:S23,"&lt;=6")</f>
        <v>0</v>
      </c>
      <c r="Y43" s="86" t="str">
        <f>IF(X43=0,"",COUNTIFS(P5:P23,"=1",S5:S23,"&gt;=4,6",S5:S23,"&lt;=6"))</f>
        <v/>
      </c>
      <c r="Z43" s="86" t="str">
        <f t="shared" si="7"/>
        <v/>
      </c>
    </row>
    <row r="44" spans="5:26" ht="14.25" thickTop="1" thickBot="1">
      <c r="W44" s="158" t="s">
        <v>136</v>
      </c>
      <c r="X44" s="118">
        <f>COUNTIFS(S5:S23,"&gt;6")</f>
        <v>0</v>
      </c>
      <c r="Y44" s="86" t="str">
        <f>IF(X44=0,"",COUNTIFS(P5:P23,"=1",S5:S23,"&gt;6"))</f>
        <v/>
      </c>
      <c r="Z44" s="86" t="str">
        <f t="shared" si="7"/>
        <v/>
      </c>
    </row>
    <row r="45" spans="5:26" ht="13.5" thickTop="1"/>
  </sheetData>
  <pageMargins left="0.7" right="0.7" top="0.75" bottom="0.75" header="0.3" footer="0.3"/>
</worksheet>
</file>

<file path=xl/worksheets/sheet33.xml><?xml version="1.0" encoding="utf-8"?>
<worksheet xmlns="http://schemas.openxmlformats.org/spreadsheetml/2006/main" xmlns:r="http://schemas.openxmlformats.org/officeDocument/2006/relationships">
  <sheetPr codeName="Sheet32"/>
  <dimension ref="A1:AC45"/>
  <sheetViews>
    <sheetView workbookViewId="0">
      <selection activeCell="AA25" sqref="AA25"/>
    </sheetView>
  </sheetViews>
  <sheetFormatPr defaultRowHeight="12.75"/>
  <cols>
    <col min="1" max="1" width="4.42578125" customWidth="1"/>
    <col min="2" max="2" width="6" customWidth="1"/>
    <col min="3" max="3" width="4.140625" bestFit="1" customWidth="1"/>
    <col min="4" max="4" width="7.140625" bestFit="1" customWidth="1"/>
    <col min="5" max="6" width="6.7109375" customWidth="1"/>
    <col min="7" max="7" width="6.42578125" bestFit="1" customWidth="1"/>
    <col min="8" max="8" width="8.5703125" customWidth="1"/>
    <col min="9" max="9" width="6.7109375" customWidth="1"/>
    <col min="14" max="14" width="7.42578125" customWidth="1"/>
    <col min="15" max="15" width="8.28515625" customWidth="1"/>
    <col min="16" max="16" width="5.42578125" bestFit="1" customWidth="1"/>
    <col min="17" max="18" width="5.42578125" customWidth="1"/>
    <col min="19" max="19" width="16.140625" bestFit="1" customWidth="1"/>
    <col min="28" max="28" width="19.7109375" bestFit="1" customWidth="1"/>
  </cols>
  <sheetData>
    <row r="1" spans="1:29" ht="18">
      <c r="A1" s="46" t="s">
        <v>2</v>
      </c>
      <c r="B1" s="45"/>
      <c r="C1" s="45"/>
      <c r="D1" s="45"/>
      <c r="E1" s="45"/>
      <c r="F1" s="45"/>
      <c r="J1" s="47" t="str">
        <f>IF(E25="0","0","1")</f>
        <v>0</v>
      </c>
      <c r="L1" s="45" t="s">
        <v>46</v>
      </c>
      <c r="M1" s="100"/>
      <c r="O1" s="85" t="s">
        <v>75</v>
      </c>
      <c r="Q1" s="117"/>
      <c r="R1" s="152"/>
      <c r="T1" s="85" t="s">
        <v>76</v>
      </c>
      <c r="V1" s="117"/>
    </row>
    <row r="2" spans="1:29" ht="13.5" thickBot="1"/>
    <row r="3" spans="1:29" ht="14.25" thickTop="1" thickBot="1">
      <c r="A3" s="12"/>
      <c r="B3" s="13"/>
      <c r="C3" s="13"/>
      <c r="D3" s="13"/>
      <c r="E3" s="13"/>
      <c r="F3" s="116"/>
      <c r="G3" s="12"/>
      <c r="H3" s="16" t="s">
        <v>22</v>
      </c>
      <c r="I3" s="13"/>
      <c r="J3" s="12"/>
      <c r="K3" s="146" t="s">
        <v>17</v>
      </c>
      <c r="L3" s="13"/>
      <c r="M3" s="12"/>
      <c r="N3" s="16" t="s">
        <v>12</v>
      </c>
      <c r="O3" s="29"/>
      <c r="P3" s="14"/>
      <c r="Q3" s="14"/>
      <c r="R3" s="151" t="s">
        <v>112</v>
      </c>
      <c r="S3" s="29"/>
      <c r="T3" s="13"/>
      <c r="U3" s="14"/>
      <c r="V3" s="86"/>
      <c r="W3" s="86"/>
      <c r="X3" s="86"/>
      <c r="Y3" s="86"/>
      <c r="Z3" s="86"/>
      <c r="AA3" s="86"/>
      <c r="AB3" s="86"/>
      <c r="AC3" s="86"/>
    </row>
    <row r="4" spans="1:29" ht="14.25" thickTop="1" thickBot="1">
      <c r="A4" s="15" t="s">
        <v>0</v>
      </c>
      <c r="B4" s="10" t="s">
        <v>1</v>
      </c>
      <c r="C4" s="10" t="s">
        <v>3</v>
      </c>
      <c r="D4" s="17" t="s">
        <v>4</v>
      </c>
      <c r="E4" s="30" t="s">
        <v>8</v>
      </c>
      <c r="F4" s="30" t="s">
        <v>74</v>
      </c>
      <c r="G4" s="37" t="s">
        <v>19</v>
      </c>
      <c r="H4" s="17" t="s">
        <v>20</v>
      </c>
      <c r="I4" s="38" t="s">
        <v>21</v>
      </c>
      <c r="J4" s="18" t="s">
        <v>14</v>
      </c>
      <c r="K4" s="19" t="s">
        <v>15</v>
      </c>
      <c r="L4" s="19" t="s">
        <v>16</v>
      </c>
      <c r="M4" s="18" t="s">
        <v>9</v>
      </c>
      <c r="N4" s="19" t="s">
        <v>10</v>
      </c>
      <c r="O4" s="20" t="s">
        <v>11</v>
      </c>
      <c r="P4" s="29" t="s">
        <v>13</v>
      </c>
      <c r="Q4" s="29" t="s">
        <v>23</v>
      </c>
      <c r="R4" s="29" t="s">
        <v>113</v>
      </c>
      <c r="S4" s="87" t="s">
        <v>114</v>
      </c>
      <c r="T4" s="30" t="s">
        <v>18</v>
      </c>
      <c r="U4" s="29" t="s">
        <v>24</v>
      </c>
      <c r="V4" s="87" t="s">
        <v>49</v>
      </c>
      <c r="W4" s="87" t="s">
        <v>79</v>
      </c>
      <c r="X4" s="87" t="s">
        <v>51</v>
      </c>
      <c r="Y4" s="87" t="s">
        <v>52</v>
      </c>
      <c r="Z4" s="87" t="s">
        <v>53</v>
      </c>
      <c r="AA4" s="87" t="s">
        <v>48</v>
      </c>
      <c r="AB4" s="87" t="s">
        <v>81</v>
      </c>
      <c r="AC4" s="87" t="s">
        <v>57</v>
      </c>
    </row>
    <row r="5" spans="1:29" ht="13.5" thickTop="1">
      <c r="A5" s="24">
        <v>1</v>
      </c>
      <c r="B5" s="3">
        <v>307</v>
      </c>
      <c r="C5" s="3">
        <v>4</v>
      </c>
      <c r="D5" s="39">
        <v>11</v>
      </c>
      <c r="E5" s="48"/>
      <c r="F5" s="90"/>
      <c r="G5" s="48"/>
      <c r="H5" s="49"/>
      <c r="I5" s="50"/>
      <c r="J5" s="51"/>
      <c r="K5" s="52"/>
      <c r="L5" s="53"/>
      <c r="M5" s="54"/>
      <c r="N5" s="52"/>
      <c r="O5" s="53"/>
      <c r="P5" s="90"/>
      <c r="Q5" s="68"/>
      <c r="R5" s="54"/>
      <c r="S5" s="54"/>
      <c r="T5" s="125"/>
      <c r="U5" s="124"/>
      <c r="V5" s="124" t="str">
        <f t="shared" ref="V5:V13" si="0">IF(Q5=0,"",P5)</f>
        <v/>
      </c>
      <c r="W5" s="124"/>
      <c r="X5" s="124"/>
      <c r="Y5" s="124"/>
      <c r="Z5" s="124"/>
      <c r="AA5" s="124" t="str">
        <f t="shared" ref="AA5:AA13" si="1">IF(AND(Q5="",P5=1),1,"")</f>
        <v/>
      </c>
      <c r="AB5" s="124"/>
      <c r="AC5" s="125" t="str">
        <f t="shared" ref="AC5:AC13" si="2">IF(AND(G5=""),"",SUM(K5))</f>
        <v/>
      </c>
    </row>
    <row r="6" spans="1:29">
      <c r="A6" s="25">
        <v>2</v>
      </c>
      <c r="B6" s="2">
        <v>323</v>
      </c>
      <c r="C6" s="2">
        <v>4</v>
      </c>
      <c r="D6" s="40">
        <v>5</v>
      </c>
      <c r="E6" s="56"/>
      <c r="F6" s="55"/>
      <c r="G6" s="56"/>
      <c r="H6" s="57"/>
      <c r="I6" s="58"/>
      <c r="J6" s="59"/>
      <c r="K6" s="57"/>
      <c r="L6" s="60"/>
      <c r="M6" s="61"/>
      <c r="N6" s="57"/>
      <c r="O6" s="60"/>
      <c r="P6" s="55"/>
      <c r="Q6" s="58"/>
      <c r="R6" s="61"/>
      <c r="S6" s="61"/>
      <c r="T6" s="121"/>
      <c r="U6" s="126"/>
      <c r="V6" s="124" t="str">
        <f t="shared" si="0"/>
        <v/>
      </c>
      <c r="W6" s="126"/>
      <c r="X6" s="126"/>
      <c r="Y6" s="126"/>
      <c r="Z6" s="126"/>
      <c r="AA6" s="124" t="str">
        <f t="shared" si="1"/>
        <v/>
      </c>
      <c r="AB6" s="126"/>
      <c r="AC6" s="121" t="str">
        <f t="shared" si="2"/>
        <v/>
      </c>
    </row>
    <row r="7" spans="1:29">
      <c r="A7" s="25">
        <v>3</v>
      </c>
      <c r="B7" s="2">
        <v>138</v>
      </c>
      <c r="C7" s="2">
        <v>3</v>
      </c>
      <c r="D7" s="40">
        <v>15</v>
      </c>
      <c r="E7" s="56"/>
      <c r="F7" s="55"/>
      <c r="G7" s="56"/>
      <c r="H7" s="57"/>
      <c r="I7" s="58"/>
      <c r="J7" s="59"/>
      <c r="K7" s="57"/>
      <c r="L7" s="60"/>
      <c r="M7" s="61"/>
      <c r="N7" s="57"/>
      <c r="O7" s="60"/>
      <c r="P7" s="55"/>
      <c r="Q7" s="58"/>
      <c r="R7" s="61"/>
      <c r="S7" s="61"/>
      <c r="T7" s="121"/>
      <c r="U7" s="126"/>
      <c r="V7" s="124" t="str">
        <f t="shared" si="0"/>
        <v/>
      </c>
      <c r="W7" s="126"/>
      <c r="X7" s="126"/>
      <c r="Y7" s="126"/>
      <c r="Z7" s="126"/>
      <c r="AA7" s="124" t="str">
        <f t="shared" si="1"/>
        <v/>
      </c>
      <c r="AB7" s="126"/>
      <c r="AC7" s="121" t="str">
        <f t="shared" si="2"/>
        <v/>
      </c>
    </row>
    <row r="8" spans="1:29">
      <c r="A8" s="25">
        <v>4</v>
      </c>
      <c r="B8" s="2">
        <v>310</v>
      </c>
      <c r="C8" s="2">
        <v>4</v>
      </c>
      <c r="D8" s="40">
        <v>13</v>
      </c>
      <c r="E8" s="56"/>
      <c r="F8" s="55"/>
      <c r="G8" s="56"/>
      <c r="H8" s="57"/>
      <c r="I8" s="58"/>
      <c r="J8" s="59"/>
      <c r="K8" s="57"/>
      <c r="L8" s="60"/>
      <c r="M8" s="61"/>
      <c r="N8" s="57"/>
      <c r="O8" s="60"/>
      <c r="P8" s="55"/>
      <c r="Q8" s="58"/>
      <c r="R8" s="61"/>
      <c r="S8" s="61"/>
      <c r="T8" s="121"/>
      <c r="U8" s="126"/>
      <c r="V8" s="124" t="str">
        <f t="shared" si="0"/>
        <v/>
      </c>
      <c r="W8" s="126"/>
      <c r="X8" s="126"/>
      <c r="Y8" s="126"/>
      <c r="Z8" s="126"/>
      <c r="AA8" s="124" t="str">
        <f t="shared" si="1"/>
        <v/>
      </c>
      <c r="AB8" s="126"/>
      <c r="AC8" s="121" t="str">
        <f t="shared" si="2"/>
        <v/>
      </c>
    </row>
    <row r="9" spans="1:29">
      <c r="A9" s="25">
        <v>5</v>
      </c>
      <c r="B9" s="2">
        <v>431</v>
      </c>
      <c r="C9" s="2">
        <v>5</v>
      </c>
      <c r="D9" s="40">
        <v>3</v>
      </c>
      <c r="E9" s="56"/>
      <c r="F9" s="55"/>
      <c r="G9" s="56"/>
      <c r="H9" s="57"/>
      <c r="I9" s="58"/>
      <c r="J9" s="59"/>
      <c r="K9" s="57"/>
      <c r="L9" s="60"/>
      <c r="M9" s="61"/>
      <c r="N9" s="57"/>
      <c r="O9" s="60"/>
      <c r="P9" s="55"/>
      <c r="Q9" s="58"/>
      <c r="R9" s="61"/>
      <c r="S9" s="61"/>
      <c r="T9" s="121"/>
      <c r="U9" s="126"/>
      <c r="V9" s="124" t="str">
        <f t="shared" si="0"/>
        <v/>
      </c>
      <c r="W9" s="126"/>
      <c r="X9" s="126"/>
      <c r="Y9" s="126"/>
      <c r="Z9" s="126"/>
      <c r="AA9" s="124" t="str">
        <f t="shared" si="1"/>
        <v/>
      </c>
      <c r="AB9" s="126"/>
      <c r="AC9" s="121" t="str">
        <f t="shared" si="2"/>
        <v/>
      </c>
    </row>
    <row r="10" spans="1:29">
      <c r="A10" s="25">
        <v>6</v>
      </c>
      <c r="B10" s="2">
        <v>312</v>
      </c>
      <c r="C10" s="2">
        <v>4</v>
      </c>
      <c r="D10" s="40">
        <v>9</v>
      </c>
      <c r="E10" s="56"/>
      <c r="F10" s="55"/>
      <c r="G10" s="56"/>
      <c r="H10" s="57"/>
      <c r="I10" s="58"/>
      <c r="J10" s="59"/>
      <c r="K10" s="57"/>
      <c r="L10" s="60"/>
      <c r="M10" s="61"/>
      <c r="N10" s="57"/>
      <c r="O10" s="60"/>
      <c r="P10" s="55"/>
      <c r="Q10" s="58"/>
      <c r="R10" s="61"/>
      <c r="S10" s="61"/>
      <c r="T10" s="121"/>
      <c r="U10" s="126"/>
      <c r="V10" s="124" t="str">
        <f t="shared" si="0"/>
        <v/>
      </c>
      <c r="W10" s="126"/>
      <c r="X10" s="126"/>
      <c r="Y10" s="126"/>
      <c r="Z10" s="126"/>
      <c r="AA10" s="124" t="str">
        <f t="shared" si="1"/>
        <v/>
      </c>
      <c r="AB10" s="126"/>
      <c r="AC10" s="121" t="str">
        <f t="shared" si="2"/>
        <v/>
      </c>
    </row>
    <row r="11" spans="1:29">
      <c r="A11" s="25">
        <v>7</v>
      </c>
      <c r="B11" s="2">
        <v>498</v>
      </c>
      <c r="C11" s="2">
        <v>5</v>
      </c>
      <c r="D11" s="40">
        <v>1</v>
      </c>
      <c r="E11" s="56"/>
      <c r="F11" s="55"/>
      <c r="G11" s="56"/>
      <c r="H11" s="57"/>
      <c r="I11" s="58"/>
      <c r="J11" s="59"/>
      <c r="K11" s="57"/>
      <c r="L11" s="60"/>
      <c r="M11" s="61"/>
      <c r="N11" s="57"/>
      <c r="O11" s="60"/>
      <c r="P11" s="55"/>
      <c r="Q11" s="58"/>
      <c r="R11" s="61"/>
      <c r="S11" s="61"/>
      <c r="T11" s="121"/>
      <c r="U11" s="126"/>
      <c r="V11" s="124" t="str">
        <f t="shared" si="0"/>
        <v/>
      </c>
      <c r="W11" s="126"/>
      <c r="X11" s="126"/>
      <c r="Y11" s="126"/>
      <c r="Z11" s="126"/>
      <c r="AA11" s="124" t="str">
        <f t="shared" si="1"/>
        <v/>
      </c>
      <c r="AB11" s="126"/>
      <c r="AC11" s="121" t="str">
        <f t="shared" si="2"/>
        <v/>
      </c>
    </row>
    <row r="12" spans="1:29">
      <c r="A12" s="25">
        <v>8</v>
      </c>
      <c r="B12" s="2">
        <v>138</v>
      </c>
      <c r="C12" s="2">
        <v>3</v>
      </c>
      <c r="D12" s="40">
        <v>17</v>
      </c>
      <c r="E12" s="55"/>
      <c r="F12" s="55"/>
      <c r="G12" s="56"/>
      <c r="H12" s="57"/>
      <c r="I12" s="58"/>
      <c r="J12" s="59"/>
      <c r="K12" s="57"/>
      <c r="L12" s="60"/>
      <c r="M12" s="61"/>
      <c r="N12" s="57"/>
      <c r="O12" s="60"/>
      <c r="P12" s="55"/>
      <c r="Q12" s="58"/>
      <c r="R12" s="61"/>
      <c r="S12" s="61"/>
      <c r="T12" s="121"/>
      <c r="U12" s="126"/>
      <c r="V12" s="124" t="str">
        <f t="shared" si="0"/>
        <v/>
      </c>
      <c r="W12" s="126"/>
      <c r="X12" s="126"/>
      <c r="Y12" s="126"/>
      <c r="Z12" s="126"/>
      <c r="AA12" s="124" t="str">
        <f t="shared" si="1"/>
        <v/>
      </c>
      <c r="AB12" s="126"/>
      <c r="AC12" s="121" t="str">
        <f t="shared" si="2"/>
        <v/>
      </c>
    </row>
    <row r="13" spans="1:29" ht="13.5" thickBot="1">
      <c r="A13" s="26">
        <v>9</v>
      </c>
      <c r="B13" s="4">
        <v>310</v>
      </c>
      <c r="C13" s="4">
        <v>4</v>
      </c>
      <c r="D13" s="41">
        <v>7</v>
      </c>
      <c r="E13" s="84"/>
      <c r="F13" s="84"/>
      <c r="G13" s="62"/>
      <c r="H13" s="63"/>
      <c r="I13" s="64"/>
      <c r="J13" s="65"/>
      <c r="K13" s="63"/>
      <c r="L13" s="66"/>
      <c r="M13" s="67"/>
      <c r="N13" s="63"/>
      <c r="O13" s="66"/>
      <c r="P13" s="84"/>
      <c r="Q13" s="64"/>
      <c r="R13" s="67"/>
      <c r="S13" s="67"/>
      <c r="T13" s="128"/>
      <c r="U13" s="127"/>
      <c r="V13" s="124" t="str">
        <f t="shared" si="0"/>
        <v/>
      </c>
      <c r="W13" s="127"/>
      <c r="X13" s="127"/>
      <c r="Y13" s="127"/>
      <c r="Z13" s="127"/>
      <c r="AA13" s="124" t="str">
        <f t="shared" si="1"/>
        <v/>
      </c>
      <c r="AB13" s="127"/>
      <c r="AC13" s="128" t="str">
        <f t="shared" si="2"/>
        <v/>
      </c>
    </row>
    <row r="14" spans="1:29" ht="14.25" thickTop="1" thickBot="1">
      <c r="A14" s="27"/>
      <c r="B14" s="8">
        <f>SUM(B5:B13)</f>
        <v>2767</v>
      </c>
      <c r="C14" s="8">
        <f>SUM(C5:C13)</f>
        <v>36</v>
      </c>
      <c r="D14" s="42" t="s">
        <v>5</v>
      </c>
      <c r="E14" s="30">
        <f>SUM(E5:E13)</f>
        <v>0</v>
      </c>
      <c r="F14" s="30">
        <f>SUM(F5:F13)</f>
        <v>0</v>
      </c>
      <c r="G14" s="37">
        <f>SUM(G5:G13)</f>
        <v>0</v>
      </c>
      <c r="H14" s="10">
        <f>SUM(H5:H13)</f>
        <v>0</v>
      </c>
      <c r="I14" s="29">
        <f>SUM(I5:I13)</f>
        <v>0</v>
      </c>
      <c r="J14" s="35" t="str">
        <f>IF((A28=27),"",(SUM(J5:J13)/SUM(J5:L13))*100)</f>
        <v/>
      </c>
      <c r="K14" s="22" t="str">
        <f>IF((A28=27),"",(SUM(K5:K13)/SUM(J5:L13))*100)</f>
        <v/>
      </c>
      <c r="L14" s="31" t="str">
        <f>IF((A28=27),"",(SUM(L5:L13)/SUM(J5:L13))*100)</f>
        <v/>
      </c>
      <c r="M14" s="15">
        <f>SUM(M5:M13)</f>
        <v>0</v>
      </c>
      <c r="N14" s="10">
        <f>SUM(N5:N13)</f>
        <v>0</v>
      </c>
      <c r="O14" s="17">
        <f>SUM(O5:O13)</f>
        <v>0</v>
      </c>
      <c r="P14" s="30">
        <f>SUM(P5:P13)</f>
        <v>0</v>
      </c>
      <c r="Q14" s="29">
        <f>SUM(Q5:Q13)</f>
        <v>0</v>
      </c>
      <c r="R14" s="153"/>
      <c r="S14" s="15" t="str">
        <f>IF(Q14=0,"",SUM(S5:S13)/Q14)</f>
        <v/>
      </c>
      <c r="T14" s="129"/>
      <c r="U14" s="130"/>
      <c r="V14" s="129">
        <f>SUM(V5:V13)</f>
        <v>0</v>
      </c>
      <c r="W14" s="130">
        <f>ColorFunction($E$30,$E$5:$E$13)</f>
        <v>0</v>
      </c>
      <c r="X14" s="130">
        <f>ColorFunction($E$31,$E$5:$E$13)</f>
        <v>0</v>
      </c>
      <c r="Y14" s="130">
        <f>ColorFunction($E$32,$E$5:$E$13)</f>
        <v>0</v>
      </c>
      <c r="Z14" s="130">
        <f>ColorFunction($E$33,$E$5:$E$13)</f>
        <v>0</v>
      </c>
      <c r="AA14" s="131">
        <f>SUM(AA5:AA13)/(9-Q14)*100</f>
        <v>0</v>
      </c>
      <c r="AB14" s="130">
        <f>COUNTIF(P5:P13,"&gt;2")</f>
        <v>0</v>
      </c>
      <c r="AC14" s="129" t="str">
        <f>IF((G14=0),"",SUM(AC5:AC13)/G14*100)</f>
        <v/>
      </c>
    </row>
    <row r="15" spans="1:29" ht="13.5" thickTop="1">
      <c r="A15" s="24">
        <v>10</v>
      </c>
      <c r="B15" s="3">
        <v>481</v>
      </c>
      <c r="C15" s="3">
        <v>5</v>
      </c>
      <c r="D15" s="39">
        <v>4</v>
      </c>
      <c r="E15" s="48"/>
      <c r="F15" s="91"/>
      <c r="G15" s="48"/>
      <c r="H15" s="52"/>
      <c r="I15" s="68"/>
      <c r="J15" s="51"/>
      <c r="K15" s="52"/>
      <c r="L15" s="53"/>
      <c r="M15" s="69"/>
      <c r="N15" s="52"/>
      <c r="O15" s="53"/>
      <c r="P15" s="91"/>
      <c r="Q15" s="68"/>
      <c r="R15" s="69"/>
      <c r="S15" s="69"/>
      <c r="T15" s="122"/>
      <c r="U15" s="124"/>
      <c r="V15" s="124" t="str">
        <f t="shared" ref="V15:V23" si="3">IF(Q15=0,"",P15)</f>
        <v/>
      </c>
      <c r="W15" s="124"/>
      <c r="X15" s="124"/>
      <c r="Y15" s="124"/>
      <c r="Z15" s="124"/>
      <c r="AA15" s="124" t="str">
        <f t="shared" ref="AA15:AA23" si="4">IF(AND(Q15="",P15=1),1,"")</f>
        <v/>
      </c>
      <c r="AB15" s="124"/>
      <c r="AC15" s="125" t="str">
        <f t="shared" ref="AC15:AC23" si="5">IF(AND(G15=""),"",SUM(K15))</f>
        <v/>
      </c>
    </row>
    <row r="16" spans="1:29">
      <c r="A16" s="25">
        <v>11</v>
      </c>
      <c r="B16" s="2">
        <v>319</v>
      </c>
      <c r="C16" s="2">
        <v>4</v>
      </c>
      <c r="D16" s="40">
        <v>16</v>
      </c>
      <c r="E16" s="56"/>
      <c r="F16" s="55"/>
      <c r="G16" s="56"/>
      <c r="H16" s="57"/>
      <c r="I16" s="58"/>
      <c r="J16" s="59"/>
      <c r="K16" s="57"/>
      <c r="L16" s="60"/>
      <c r="M16" s="61"/>
      <c r="N16" s="57"/>
      <c r="O16" s="60"/>
      <c r="P16" s="55"/>
      <c r="Q16" s="58"/>
      <c r="R16" s="61"/>
      <c r="S16" s="61"/>
      <c r="T16" s="121"/>
      <c r="U16" s="126"/>
      <c r="V16" s="124" t="str">
        <f t="shared" si="3"/>
        <v/>
      </c>
      <c r="W16" s="126"/>
      <c r="X16" s="126"/>
      <c r="Y16" s="126"/>
      <c r="Z16" s="126"/>
      <c r="AA16" s="124" t="str">
        <f t="shared" si="4"/>
        <v/>
      </c>
      <c r="AB16" s="126"/>
      <c r="AC16" s="121" t="str">
        <f t="shared" si="5"/>
        <v/>
      </c>
    </row>
    <row r="17" spans="1:29">
      <c r="A17" s="25">
        <v>12</v>
      </c>
      <c r="B17" s="2">
        <v>431</v>
      </c>
      <c r="C17" s="2">
        <v>5</v>
      </c>
      <c r="D17" s="40">
        <v>2</v>
      </c>
      <c r="E17" s="48"/>
      <c r="F17" s="55"/>
      <c r="G17" s="56"/>
      <c r="H17" s="57"/>
      <c r="I17" s="58"/>
      <c r="J17" s="59"/>
      <c r="K17" s="57"/>
      <c r="L17" s="60"/>
      <c r="M17" s="61"/>
      <c r="N17" s="57"/>
      <c r="O17" s="60"/>
      <c r="P17" s="55"/>
      <c r="Q17" s="58"/>
      <c r="R17" s="61"/>
      <c r="S17" s="61"/>
      <c r="T17" s="121"/>
      <c r="U17" s="126"/>
      <c r="V17" s="124" t="str">
        <f t="shared" si="3"/>
        <v/>
      </c>
      <c r="W17" s="126"/>
      <c r="X17" s="126"/>
      <c r="Y17" s="126"/>
      <c r="Z17" s="126"/>
      <c r="AA17" s="124" t="str">
        <f t="shared" si="4"/>
        <v/>
      </c>
      <c r="AB17" s="126"/>
      <c r="AC17" s="121" t="str">
        <f t="shared" si="5"/>
        <v/>
      </c>
    </row>
    <row r="18" spans="1:29">
      <c r="A18" s="25">
        <v>13</v>
      </c>
      <c r="B18" s="2">
        <v>122</v>
      </c>
      <c r="C18" s="2">
        <v>3</v>
      </c>
      <c r="D18" s="40">
        <v>18</v>
      </c>
      <c r="E18" s="56"/>
      <c r="F18" s="55"/>
      <c r="G18" s="56"/>
      <c r="H18" s="57"/>
      <c r="I18" s="58"/>
      <c r="J18" s="59"/>
      <c r="K18" s="57"/>
      <c r="L18" s="60"/>
      <c r="M18" s="61"/>
      <c r="N18" s="57"/>
      <c r="O18" s="60"/>
      <c r="P18" s="55"/>
      <c r="Q18" s="58"/>
      <c r="R18" s="61"/>
      <c r="S18" s="61"/>
      <c r="T18" s="121"/>
      <c r="U18" s="126"/>
      <c r="V18" s="124" t="str">
        <f t="shared" si="3"/>
        <v/>
      </c>
      <c r="W18" s="126"/>
      <c r="X18" s="126"/>
      <c r="Y18" s="126"/>
      <c r="Z18" s="126"/>
      <c r="AA18" s="124" t="str">
        <f t="shared" si="4"/>
        <v/>
      </c>
      <c r="AB18" s="126"/>
      <c r="AC18" s="121" t="str">
        <f t="shared" si="5"/>
        <v/>
      </c>
    </row>
    <row r="19" spans="1:29">
      <c r="A19" s="25">
        <v>14</v>
      </c>
      <c r="B19" s="2">
        <v>379</v>
      </c>
      <c r="C19" s="2">
        <v>4</v>
      </c>
      <c r="D19" s="40">
        <v>6</v>
      </c>
      <c r="E19" s="56"/>
      <c r="F19" s="55"/>
      <c r="G19" s="56"/>
      <c r="H19" s="57"/>
      <c r="I19" s="58"/>
      <c r="J19" s="59"/>
      <c r="K19" s="57"/>
      <c r="L19" s="60"/>
      <c r="M19" s="61"/>
      <c r="N19" s="57"/>
      <c r="O19" s="60"/>
      <c r="P19" s="55"/>
      <c r="Q19" s="58"/>
      <c r="R19" s="61"/>
      <c r="S19" s="61"/>
      <c r="T19" s="121"/>
      <c r="U19" s="126"/>
      <c r="V19" s="124" t="str">
        <f t="shared" si="3"/>
        <v/>
      </c>
      <c r="W19" s="126"/>
      <c r="X19" s="126"/>
      <c r="Y19" s="126"/>
      <c r="Z19" s="126"/>
      <c r="AA19" s="124" t="str">
        <f t="shared" si="4"/>
        <v/>
      </c>
      <c r="AB19" s="126"/>
      <c r="AC19" s="121" t="str">
        <f t="shared" si="5"/>
        <v/>
      </c>
    </row>
    <row r="20" spans="1:29">
      <c r="A20" s="25">
        <v>15</v>
      </c>
      <c r="B20" s="2">
        <v>316</v>
      </c>
      <c r="C20" s="2">
        <v>4</v>
      </c>
      <c r="D20" s="40">
        <v>8</v>
      </c>
      <c r="E20" s="56"/>
      <c r="F20" s="55"/>
      <c r="G20" s="56"/>
      <c r="H20" s="57"/>
      <c r="I20" s="58"/>
      <c r="J20" s="59"/>
      <c r="K20" s="57"/>
      <c r="L20" s="60"/>
      <c r="M20" s="61"/>
      <c r="N20" s="57"/>
      <c r="O20" s="60"/>
      <c r="P20" s="55"/>
      <c r="Q20" s="58"/>
      <c r="R20" s="61"/>
      <c r="S20" s="61"/>
      <c r="T20" s="121"/>
      <c r="U20" s="126"/>
      <c r="V20" s="124" t="str">
        <f t="shared" si="3"/>
        <v/>
      </c>
      <c r="W20" s="126"/>
      <c r="X20" s="126"/>
      <c r="Y20" s="126"/>
      <c r="Z20" s="126"/>
      <c r="AA20" s="124" t="str">
        <f t="shared" si="4"/>
        <v/>
      </c>
      <c r="AB20" s="126"/>
      <c r="AC20" s="121" t="str">
        <f t="shared" si="5"/>
        <v/>
      </c>
    </row>
    <row r="21" spans="1:29">
      <c r="A21" s="25">
        <v>16</v>
      </c>
      <c r="B21" s="2">
        <v>322</v>
      </c>
      <c r="C21" s="2">
        <v>4</v>
      </c>
      <c r="D21" s="40">
        <v>14</v>
      </c>
      <c r="E21" s="56"/>
      <c r="F21" s="55"/>
      <c r="G21" s="56"/>
      <c r="H21" s="57"/>
      <c r="I21" s="58"/>
      <c r="J21" s="59"/>
      <c r="K21" s="57"/>
      <c r="L21" s="60"/>
      <c r="M21" s="61"/>
      <c r="N21" s="57"/>
      <c r="O21" s="60"/>
      <c r="P21" s="55"/>
      <c r="Q21" s="58"/>
      <c r="R21" s="61"/>
      <c r="S21" s="61"/>
      <c r="T21" s="121"/>
      <c r="U21" s="126"/>
      <c r="V21" s="124" t="str">
        <f t="shared" si="3"/>
        <v/>
      </c>
      <c r="W21" s="126"/>
      <c r="X21" s="126"/>
      <c r="Y21" s="126"/>
      <c r="Z21" s="126"/>
      <c r="AA21" s="124" t="str">
        <f t="shared" si="4"/>
        <v/>
      </c>
      <c r="AB21" s="126"/>
      <c r="AC21" s="121" t="str">
        <f t="shared" si="5"/>
        <v/>
      </c>
    </row>
    <row r="22" spans="1:29">
      <c r="A22" s="25">
        <v>17</v>
      </c>
      <c r="B22" s="2">
        <v>345</v>
      </c>
      <c r="C22" s="2">
        <v>4</v>
      </c>
      <c r="D22" s="40">
        <v>10</v>
      </c>
      <c r="E22" s="56"/>
      <c r="F22" s="55"/>
      <c r="G22" s="56"/>
      <c r="H22" s="57"/>
      <c r="I22" s="58"/>
      <c r="J22" s="59"/>
      <c r="K22" s="57"/>
      <c r="L22" s="60"/>
      <c r="M22" s="61"/>
      <c r="N22" s="57"/>
      <c r="O22" s="60"/>
      <c r="P22" s="55"/>
      <c r="Q22" s="58"/>
      <c r="R22" s="61"/>
      <c r="S22" s="61"/>
      <c r="T22" s="121"/>
      <c r="U22" s="126"/>
      <c r="V22" s="124" t="str">
        <f t="shared" si="3"/>
        <v/>
      </c>
      <c r="W22" s="126"/>
      <c r="X22" s="126"/>
      <c r="Y22" s="126"/>
      <c r="Z22" s="126"/>
      <c r="AA22" s="124" t="str">
        <f t="shared" si="4"/>
        <v/>
      </c>
      <c r="AB22" s="126"/>
      <c r="AC22" s="121" t="str">
        <f t="shared" si="5"/>
        <v/>
      </c>
    </row>
    <row r="23" spans="1:29" ht="13.5" thickBot="1">
      <c r="A23" s="28">
        <v>18</v>
      </c>
      <c r="B23" s="5">
        <v>281</v>
      </c>
      <c r="C23" s="5">
        <v>4</v>
      </c>
      <c r="D23" s="43">
        <v>12</v>
      </c>
      <c r="E23" s="56"/>
      <c r="F23" s="70"/>
      <c r="G23" s="71"/>
      <c r="H23" s="72"/>
      <c r="I23" s="73"/>
      <c r="J23" s="74"/>
      <c r="K23" s="72"/>
      <c r="L23" s="75"/>
      <c r="M23" s="76"/>
      <c r="N23" s="72"/>
      <c r="O23" s="75"/>
      <c r="P23" s="70"/>
      <c r="Q23" s="73"/>
      <c r="R23" s="76"/>
      <c r="S23" s="76"/>
      <c r="T23" s="133"/>
      <c r="U23" s="132"/>
      <c r="V23" s="124" t="str">
        <f t="shared" si="3"/>
        <v/>
      </c>
      <c r="W23" s="132"/>
      <c r="X23" s="132"/>
      <c r="Y23" s="132"/>
      <c r="Z23" s="132"/>
      <c r="AA23" s="124" t="str">
        <f t="shared" si="4"/>
        <v/>
      </c>
      <c r="AB23" s="132"/>
      <c r="AC23" s="128" t="str">
        <f t="shared" si="5"/>
        <v/>
      </c>
    </row>
    <row r="24" spans="1:29" ht="14.25" thickTop="1" thickBot="1">
      <c r="A24" s="7"/>
      <c r="B24" s="8">
        <f>SUM(B15:B23)</f>
        <v>2996</v>
      </c>
      <c r="C24" s="8">
        <f>SUM(C15:C23)</f>
        <v>37</v>
      </c>
      <c r="D24" s="42" t="s">
        <v>6</v>
      </c>
      <c r="E24" s="30">
        <f>SUM(E15:E23)</f>
        <v>0</v>
      </c>
      <c r="F24" s="30">
        <f>SUM(F15:F23)</f>
        <v>0</v>
      </c>
      <c r="G24" s="37">
        <f>SUM(G15:G23)</f>
        <v>0</v>
      </c>
      <c r="H24" s="10">
        <f>SUM(H15:H23)</f>
        <v>0</v>
      </c>
      <c r="I24" s="29">
        <f>SUM(I15:I23)</f>
        <v>0</v>
      </c>
      <c r="J24" s="35" t="str">
        <f>IF((A29=27),"",(SUM(J15:J23)/SUM(J15:L23))*100)</f>
        <v/>
      </c>
      <c r="K24" s="35" t="str">
        <f>IF((A29=27),"",(SUM(K15:K23)/SUM(J15:L23))*100)</f>
        <v/>
      </c>
      <c r="L24" s="35" t="str">
        <f>IF((A29=27),"",(SUM(L15:L23)/SUM(J15:L23))*100)</f>
        <v/>
      </c>
      <c r="M24" s="15">
        <f>SUM(M15:M23)</f>
        <v>0</v>
      </c>
      <c r="N24" s="10">
        <f>SUM(N15:N23)</f>
        <v>0</v>
      </c>
      <c r="O24" s="17">
        <f>SUM(O15:O23)</f>
        <v>0</v>
      </c>
      <c r="P24" s="30">
        <f>SUM(P15:P23)</f>
        <v>0</v>
      </c>
      <c r="Q24" s="29">
        <f>SUM(Q15:Q23)</f>
        <v>0</v>
      </c>
      <c r="R24" s="153"/>
      <c r="S24" s="15" t="str">
        <f>IF(Q24=0,"",SUM(S15:S23)/Q24)</f>
        <v/>
      </c>
      <c r="T24" s="129"/>
      <c r="U24" s="130"/>
      <c r="V24" s="129">
        <f>SUM(V15:V23)</f>
        <v>0</v>
      </c>
      <c r="W24" s="130">
        <f>ColorFunction($E$30,$E$15:$E$23)</f>
        <v>0</v>
      </c>
      <c r="X24" s="130">
        <f>ColorFunction($E$31,$E$15:$E$23)</f>
        <v>0</v>
      </c>
      <c r="Y24" s="130">
        <f>ColorFunction($E$32,$E$15:$E$23)</f>
        <v>0</v>
      </c>
      <c r="Z24" s="130">
        <f>ColorFunction($E$33,$E$15:$E$23)</f>
        <v>0</v>
      </c>
      <c r="AA24" s="131">
        <f>SUM(AA15:AA23)/(9-Q14)*100</f>
        <v>0</v>
      </c>
      <c r="AB24" s="130">
        <f>COUNTIF(P15:P23,"&gt;2")</f>
        <v>0</v>
      </c>
      <c r="AC24" s="131" t="str">
        <f>IF((G24=0),"",SUM(AC15:AC23)/G24*100)</f>
        <v/>
      </c>
    </row>
    <row r="25" spans="1:29" ht="14.25" thickTop="1" thickBot="1">
      <c r="A25" s="6"/>
      <c r="B25" s="9">
        <f>SUM(B24,B14)</f>
        <v>5763</v>
      </c>
      <c r="C25" s="9">
        <f>SUM(C24,C14)</f>
        <v>73</v>
      </c>
      <c r="D25" s="44" t="s">
        <v>7</v>
      </c>
      <c r="E25" s="81" t="str">
        <f>IF(E14=0,"0",(E24+E14))</f>
        <v>0</v>
      </c>
      <c r="F25" s="30">
        <f>SUM(F14,F24)</f>
        <v>0</v>
      </c>
      <c r="G25" s="18">
        <f>SUM(G24,G14)</f>
        <v>0</v>
      </c>
      <c r="H25" s="11">
        <f>SUM(H24,H14)</f>
        <v>0</v>
      </c>
      <c r="I25" s="20">
        <f>SUM(I24,I14)</f>
        <v>0</v>
      </c>
      <c r="J25" s="36" t="str">
        <f>IF((A28=27),"",(SUM(J14,J24)/2))</f>
        <v/>
      </c>
      <c r="K25" s="23" t="str">
        <f>IF((A28=27),"",(SUM(K14,K24)/2))</f>
        <v/>
      </c>
      <c r="L25" s="32" t="str">
        <f>IF((A28=27),"",(SUM(L14,L24)/2))</f>
        <v/>
      </c>
      <c r="M25" s="33">
        <f>SUM(M24,M14)</f>
        <v>0</v>
      </c>
      <c r="N25" s="11">
        <f>SUM(N24,N14)</f>
        <v>0</v>
      </c>
      <c r="O25" s="21">
        <f>SUM(O24,O14)</f>
        <v>0</v>
      </c>
      <c r="P25" s="92" t="str">
        <f>IF(P14+P24=0,"",SUM(P24,P14))</f>
        <v/>
      </c>
      <c r="Q25" s="20" t="str">
        <f>IF(Q14+Q24=0,"",SUM(Q24,Q14))</f>
        <v/>
      </c>
      <c r="R25" s="154"/>
      <c r="S25" s="33" t="str">
        <f>IF(Q25="","",SUM(S24,S14)/2)</f>
        <v/>
      </c>
      <c r="T25" s="80" t="str">
        <f>IF(N25=0,"",(O25)/N25*100)</f>
        <v/>
      </c>
      <c r="U25" s="82" t="str">
        <f>IF(Q25="","",(Q25)/18*100)</f>
        <v/>
      </c>
      <c r="V25" s="93" t="str">
        <f>IF(Q25="","",(V14+V24)/Q25)</f>
        <v/>
      </c>
      <c r="W25" s="82">
        <f>SUM(W14,W24)</f>
        <v>0</v>
      </c>
      <c r="X25" s="82" t="str">
        <f>IF(X14+X24=0,"",SUM(X14,X24))</f>
        <v/>
      </c>
      <c r="Y25" s="82">
        <f>SUM(Y14,Y24)</f>
        <v>0</v>
      </c>
      <c r="Z25" s="82">
        <f>SUM(Z14,Z24)</f>
        <v>0</v>
      </c>
      <c r="AA25" s="101" t="str">
        <f>IF(Q25="","",SUM(AA5:AA13,AA15:AA23)/SUM(18-Q25)*100)</f>
        <v/>
      </c>
      <c r="AB25" s="82">
        <f>SUM(AB14,AB24)</f>
        <v>0</v>
      </c>
      <c r="AC25" s="102">
        <f>SUM(AC24,AC14)/2</f>
        <v>0</v>
      </c>
    </row>
    <row r="26" spans="1:29" ht="13.5" thickTop="1"/>
    <row r="27" spans="1:29">
      <c r="E27" s="85" t="s">
        <v>56</v>
      </c>
    </row>
    <row r="28" spans="1:29" ht="15.75" thickBot="1">
      <c r="A28" s="103">
        <f>COUNTBLANK(I5:K13)</f>
        <v>27</v>
      </c>
      <c r="W28" s="155" t="s">
        <v>115</v>
      </c>
    </row>
    <row r="29" spans="1:29" ht="14.25" thickTop="1" thickBot="1">
      <c r="A29" s="103">
        <f>COUNTBLANK(I15:K23)</f>
        <v>27</v>
      </c>
      <c r="E29" t="s">
        <v>54</v>
      </c>
      <c r="S29" s="37" t="s">
        <v>94</v>
      </c>
      <c r="T29" s="14"/>
      <c r="W29" s="156" t="s">
        <v>116</v>
      </c>
      <c r="X29" s="160" t="s">
        <v>123</v>
      </c>
      <c r="Y29" s="156" t="s">
        <v>109</v>
      </c>
    </row>
    <row r="30" spans="1:29" ht="14.25" thickTop="1" thickBot="1">
      <c r="A30" s="103">
        <f>SUM(L5:L23)</f>
        <v>0</v>
      </c>
      <c r="E30" s="123" t="s">
        <v>79</v>
      </c>
      <c r="S30" s="30" t="s">
        <v>95</v>
      </c>
      <c r="T30" s="30">
        <f>SUMIF(C:C,"3",E:E)/COUNTIF(C:C,3)</f>
        <v>0</v>
      </c>
      <c r="W30" s="156" t="s">
        <v>117</v>
      </c>
      <c r="X30" s="118">
        <f>COUNTIFS(R5:R23,"&gt;=45",R5:R23,"&lt;=70")</f>
        <v>0</v>
      </c>
      <c r="Y30" s="157" t="str">
        <f>IF(X30=0,"",AVERAGEIFS(S5:S23,R5:R23,"&gt;=45",R5:R23,"&lt;=70"))</f>
        <v/>
      </c>
    </row>
    <row r="31" spans="1:29" ht="14.25" thickTop="1" thickBot="1">
      <c r="E31" s="88" t="s">
        <v>51</v>
      </c>
      <c r="S31" s="30" t="s">
        <v>96</v>
      </c>
      <c r="T31" s="30">
        <f>SUMIF(C:C,"4",E:E)/COUNTIF(C:C,4)</f>
        <v>0</v>
      </c>
      <c r="W31" s="158" t="s">
        <v>118</v>
      </c>
      <c r="X31" s="118">
        <f>COUNTIFS(R5:R23,"&gt;=71",R5:R23,"&lt;=90")</f>
        <v>0</v>
      </c>
      <c r="Y31" s="157" t="str">
        <f>IF(X31=0,"",AVERAGEIFS(S5:S23,R5:R23,"&gt;=71",R5:R23,"&lt;=90"))</f>
        <v/>
      </c>
    </row>
    <row r="32" spans="1:29" ht="14.25" thickTop="1" thickBot="1">
      <c r="E32" s="119" t="s">
        <v>52</v>
      </c>
      <c r="S32" s="30" t="s">
        <v>97</v>
      </c>
      <c r="T32" s="30">
        <f>SUMIF(C:C,"5",E:E)/COUNTIF(C:C,5)</f>
        <v>0</v>
      </c>
      <c r="W32" s="158" t="s">
        <v>119</v>
      </c>
      <c r="X32" s="118">
        <f>COUNTIFS(R5:R23,"&gt;=91",R5:R23,"&lt;=115")</f>
        <v>0</v>
      </c>
      <c r="Y32" s="159" t="str">
        <f>IF(X32=0,"",AVERAGEIFS(S5:S23,R5:R23,"&gt;=91",R5:R23,"&lt;=115"))</f>
        <v/>
      </c>
    </row>
    <row r="33" spans="5:26" ht="14.25" thickTop="1" thickBot="1">
      <c r="E33" s="89" t="s">
        <v>55</v>
      </c>
      <c r="F33" s="89"/>
      <c r="G33" s="89"/>
      <c r="W33" s="158" t="s">
        <v>120</v>
      </c>
      <c r="X33" s="118">
        <f>COUNTIFS(R5:R23,"&gt;=116",R5:R23,"&lt;=140")</f>
        <v>0</v>
      </c>
      <c r="Y33" s="157" t="str">
        <f>IF(X33=0,"",AVERAGEIFS(S5:S23,R5:R23,"&gt;=116",R5:R23,"&lt;=140"))</f>
        <v/>
      </c>
    </row>
    <row r="34" spans="5:26" ht="14.25" thickTop="1" thickBot="1">
      <c r="S34" s="30" t="s">
        <v>102</v>
      </c>
      <c r="T34" s="136" t="str">
        <f>IF(E25="0","",SUM(E5:E8)-SUM(C5:C8))</f>
        <v/>
      </c>
      <c r="W34" s="158" t="s">
        <v>121</v>
      </c>
      <c r="X34" s="118">
        <f>COUNTIFS(R5:R23,"&gt;=141",R5:R23,"&lt;=161")</f>
        <v>0</v>
      </c>
      <c r="Y34" s="157" t="str">
        <f>IF(X34=0,"",AVERAGEIFS(S5:S23,R5:R23,"&gt;=141",R5:R23,"&lt;=160"))</f>
        <v/>
      </c>
    </row>
    <row r="35" spans="5:26" ht="14.25" thickTop="1" thickBot="1">
      <c r="S35" s="30" t="s">
        <v>103</v>
      </c>
      <c r="T35" s="136" t="str">
        <f>IF(E25="0","",SUM(E20:E23)-SUM(C20:C23))</f>
        <v/>
      </c>
      <c r="W35" s="158" t="s">
        <v>122</v>
      </c>
      <c r="X35" s="118">
        <f>COUNTIFS(R5:R23,"&gt;=161",R5:R23,"&lt;=180")</f>
        <v>0</v>
      </c>
      <c r="Y35" s="157" t="str">
        <f>IF(X35=0,"",AVERAGEIFS(S5:S23,R5:R23,"&gt;=161",R5:R23,"&lt;=180"))</f>
        <v/>
      </c>
    </row>
    <row r="36" spans="5:26" ht="13.5" thickTop="1"/>
    <row r="37" spans="5:26" ht="13.5" thickBot="1">
      <c r="W37" s="98" t="s">
        <v>124</v>
      </c>
    </row>
    <row r="38" spans="5:26" ht="14.25" thickTop="1" thickBot="1">
      <c r="W38" s="156" t="s">
        <v>116</v>
      </c>
      <c r="X38" s="160" t="s">
        <v>123</v>
      </c>
      <c r="Y38" s="165" t="s">
        <v>138</v>
      </c>
      <c r="Z38" s="166" t="s">
        <v>135</v>
      </c>
    </row>
    <row r="39" spans="5:26" ht="14.25" thickTop="1" thickBot="1">
      <c r="W39" s="158" t="s">
        <v>139</v>
      </c>
      <c r="X39" s="118">
        <f>COUNTIFS(S5:S23,"&gt;=0,1",S5:S23,"&lt;=0,9")</f>
        <v>0</v>
      </c>
      <c r="Y39" s="86" t="str">
        <f>IF(X39=0,"",COUNTIFS(P5:P23,"=1",S5:S23,"&lt;1"))</f>
        <v/>
      </c>
      <c r="Z39" s="86" t="str">
        <f t="shared" ref="Z39" si="6">IF(X39=0,"",Y39/X39*100)</f>
        <v/>
      </c>
    </row>
    <row r="40" spans="5:26" ht="14.25" thickTop="1" thickBot="1">
      <c r="W40" s="156" t="s">
        <v>125</v>
      </c>
      <c r="X40" s="118">
        <f>COUNTIFS(S5:S23,"&gt;=1",S5:S23,"&lt;=1,5")</f>
        <v>0</v>
      </c>
      <c r="Y40" s="86" t="str">
        <f>IF(X40=0,"",COUNTIFS(P5:P23,"=1",S5:S23,"&gt;=1",S5:S23,"&lt;=1,5"))</f>
        <v/>
      </c>
      <c r="Z40" s="86" t="str">
        <f>IF(X40=0,"",Y40/X40*100)</f>
        <v/>
      </c>
    </row>
    <row r="41" spans="5:26" ht="14.25" thickTop="1" thickBot="1">
      <c r="W41" s="156" t="s">
        <v>126</v>
      </c>
      <c r="X41" s="118">
        <f>COUNTIFS(S5:S23,"&gt;=1,6",S5:S23,"&lt;=3")</f>
        <v>0</v>
      </c>
      <c r="Y41" s="86" t="str">
        <f>IF(X41=0,"",COUNTIFS(P5:P23,"=1",S5:S23,"&gt;=1,6",S5:S23,"&lt;=3"))</f>
        <v/>
      </c>
      <c r="Z41" s="86" t="str">
        <f t="shared" ref="Z41:Z44" si="7">IF(X41=0,"",Y41/X41*100)</f>
        <v/>
      </c>
    </row>
    <row r="42" spans="5:26" ht="14.25" thickTop="1" thickBot="1">
      <c r="W42" s="156" t="s">
        <v>127</v>
      </c>
      <c r="X42" s="118">
        <f>COUNTIFS(S5:S23,"&gt;=3,1",S5:S23,"&lt;=4,5")</f>
        <v>0</v>
      </c>
      <c r="Y42" s="86" t="str">
        <f>IF(X42=0,"",COUNTIFS(P5:P23,"=1",S5:S23,"&gt;=3,1",S5:S23,"&lt;=4,5"))</f>
        <v/>
      </c>
      <c r="Z42" s="86" t="str">
        <f t="shared" si="7"/>
        <v/>
      </c>
    </row>
    <row r="43" spans="5:26" ht="14.25" thickTop="1" thickBot="1">
      <c r="W43" s="156" t="s">
        <v>128</v>
      </c>
      <c r="X43" s="118">
        <f>COUNTIFS(S5:S23,"&gt;=4,6",S5:S23,"&lt;=6")</f>
        <v>0</v>
      </c>
      <c r="Y43" s="86" t="str">
        <f>IF(X43=0,"",COUNTIFS(P5:P23,"=1",S5:S23,"&gt;=4,6",S5:S23,"&lt;=6"))</f>
        <v/>
      </c>
      <c r="Z43" s="86" t="str">
        <f t="shared" si="7"/>
        <v/>
      </c>
    </row>
    <row r="44" spans="5:26" ht="14.25" thickTop="1" thickBot="1">
      <c r="W44" s="158" t="s">
        <v>136</v>
      </c>
      <c r="X44" s="118">
        <f>COUNTIFS(S5:S23,"&gt;6")</f>
        <v>0</v>
      </c>
      <c r="Y44" s="86" t="str">
        <f>IF(X44=0,"",COUNTIFS(P5:P23,"=1",S5:S23,"&gt;6"))</f>
        <v/>
      </c>
      <c r="Z44" s="86" t="str">
        <f t="shared" si="7"/>
        <v/>
      </c>
    </row>
    <row r="45" spans="5:26" ht="13.5" thickTop="1"/>
  </sheetData>
  <pageMargins left="0.7" right="0.7" top="0.75" bottom="0.75" header="0.3" footer="0.3"/>
</worksheet>
</file>

<file path=xl/worksheets/sheet34.xml><?xml version="1.0" encoding="utf-8"?>
<worksheet xmlns="http://schemas.openxmlformats.org/spreadsheetml/2006/main" xmlns:r="http://schemas.openxmlformats.org/officeDocument/2006/relationships">
  <sheetPr codeName="Sheet33"/>
  <dimension ref="A1:AC45"/>
  <sheetViews>
    <sheetView workbookViewId="0">
      <selection activeCell="AA25" sqref="AA25"/>
    </sheetView>
  </sheetViews>
  <sheetFormatPr defaultRowHeight="12.75"/>
  <cols>
    <col min="1" max="1" width="4.42578125" customWidth="1"/>
    <col min="2" max="2" width="6" customWidth="1"/>
    <col min="3" max="3" width="4.140625" bestFit="1" customWidth="1"/>
    <col min="4" max="4" width="7.140625" bestFit="1" customWidth="1"/>
    <col min="5" max="6" width="6.7109375" customWidth="1"/>
    <col min="7" max="7" width="6.42578125" bestFit="1" customWidth="1"/>
    <col min="8" max="8" width="8.5703125" customWidth="1"/>
    <col min="9" max="9" width="6.7109375" customWidth="1"/>
    <col min="14" max="14" width="7.42578125" customWidth="1"/>
    <col min="15" max="15" width="8.28515625" customWidth="1"/>
    <col min="16" max="16" width="5.42578125" bestFit="1" customWidth="1"/>
    <col min="17" max="18" width="5.42578125" customWidth="1"/>
    <col min="19" max="19" width="16.140625" bestFit="1" customWidth="1"/>
    <col min="28" max="28" width="19.7109375" bestFit="1" customWidth="1"/>
  </cols>
  <sheetData>
    <row r="1" spans="1:29" ht="18">
      <c r="A1" s="46" t="s">
        <v>2</v>
      </c>
      <c r="B1" s="45"/>
      <c r="C1" s="45"/>
      <c r="D1" s="45"/>
      <c r="E1" s="45"/>
      <c r="F1" s="45"/>
      <c r="J1" s="47" t="str">
        <f>IF(E25="0","0","1")</f>
        <v>0</v>
      </c>
      <c r="L1" s="45" t="s">
        <v>46</v>
      </c>
      <c r="M1" s="100"/>
      <c r="O1" s="85" t="s">
        <v>75</v>
      </c>
      <c r="Q1" s="117"/>
      <c r="R1" s="152"/>
      <c r="T1" s="85" t="s">
        <v>76</v>
      </c>
      <c r="V1" s="117"/>
    </row>
    <row r="2" spans="1:29" ht="13.5" thickBot="1"/>
    <row r="3" spans="1:29" ht="14.25" thickTop="1" thickBot="1">
      <c r="A3" s="12"/>
      <c r="B3" s="13"/>
      <c r="C3" s="13"/>
      <c r="D3" s="13"/>
      <c r="E3" s="13"/>
      <c r="F3" s="116"/>
      <c r="G3" s="12"/>
      <c r="H3" s="16" t="s">
        <v>22</v>
      </c>
      <c r="I3" s="13"/>
      <c r="J3" s="12"/>
      <c r="K3" s="146" t="s">
        <v>17</v>
      </c>
      <c r="L3" s="13"/>
      <c r="M3" s="12"/>
      <c r="N3" s="16" t="s">
        <v>12</v>
      </c>
      <c r="O3" s="29"/>
      <c r="P3" s="14"/>
      <c r="Q3" s="14"/>
      <c r="R3" s="151" t="s">
        <v>112</v>
      </c>
      <c r="S3" s="29"/>
      <c r="T3" s="13"/>
      <c r="U3" s="14"/>
      <c r="V3" s="86"/>
      <c r="W3" s="86"/>
      <c r="X3" s="86"/>
      <c r="Y3" s="86"/>
      <c r="Z3" s="86"/>
      <c r="AA3" s="86"/>
      <c r="AB3" s="86"/>
      <c r="AC3" s="86"/>
    </row>
    <row r="4" spans="1:29" ht="14.25" thickTop="1" thickBot="1">
      <c r="A4" s="15" t="s">
        <v>0</v>
      </c>
      <c r="B4" s="10" t="s">
        <v>1</v>
      </c>
      <c r="C4" s="10" t="s">
        <v>3</v>
      </c>
      <c r="D4" s="17" t="s">
        <v>4</v>
      </c>
      <c r="E4" s="30" t="s">
        <v>8</v>
      </c>
      <c r="F4" s="30" t="s">
        <v>74</v>
      </c>
      <c r="G4" s="37" t="s">
        <v>19</v>
      </c>
      <c r="H4" s="17" t="s">
        <v>20</v>
      </c>
      <c r="I4" s="38" t="s">
        <v>21</v>
      </c>
      <c r="J4" s="18" t="s">
        <v>14</v>
      </c>
      <c r="K4" s="19" t="s">
        <v>15</v>
      </c>
      <c r="L4" s="19" t="s">
        <v>16</v>
      </c>
      <c r="M4" s="18" t="s">
        <v>9</v>
      </c>
      <c r="N4" s="19" t="s">
        <v>10</v>
      </c>
      <c r="O4" s="20" t="s">
        <v>11</v>
      </c>
      <c r="P4" s="29" t="s">
        <v>13</v>
      </c>
      <c r="Q4" s="29" t="s">
        <v>23</v>
      </c>
      <c r="R4" s="29" t="s">
        <v>113</v>
      </c>
      <c r="S4" s="87" t="s">
        <v>114</v>
      </c>
      <c r="T4" s="30" t="s">
        <v>18</v>
      </c>
      <c r="U4" s="29" t="s">
        <v>24</v>
      </c>
      <c r="V4" s="87" t="s">
        <v>49</v>
      </c>
      <c r="W4" s="87" t="s">
        <v>79</v>
      </c>
      <c r="X4" s="87" t="s">
        <v>51</v>
      </c>
      <c r="Y4" s="87" t="s">
        <v>52</v>
      </c>
      <c r="Z4" s="87" t="s">
        <v>53</v>
      </c>
      <c r="AA4" s="87" t="s">
        <v>48</v>
      </c>
      <c r="AB4" s="87" t="s">
        <v>81</v>
      </c>
      <c r="AC4" s="87" t="s">
        <v>57</v>
      </c>
    </row>
    <row r="5" spans="1:29" ht="13.5" thickTop="1">
      <c r="A5" s="24">
        <v>1</v>
      </c>
      <c r="B5" s="3">
        <v>307</v>
      </c>
      <c r="C5" s="3">
        <v>4</v>
      </c>
      <c r="D5" s="39">
        <v>11</v>
      </c>
      <c r="E5" s="48"/>
      <c r="F5" s="90"/>
      <c r="G5" s="48"/>
      <c r="H5" s="49"/>
      <c r="I5" s="50"/>
      <c r="J5" s="51"/>
      <c r="K5" s="52"/>
      <c r="L5" s="53"/>
      <c r="M5" s="54"/>
      <c r="N5" s="52"/>
      <c r="O5" s="53"/>
      <c r="P5" s="90"/>
      <c r="Q5" s="68"/>
      <c r="R5" s="54"/>
      <c r="S5" s="54"/>
      <c r="T5" s="125"/>
      <c r="U5" s="124"/>
      <c r="V5" s="124" t="str">
        <f t="shared" ref="V5:V13" si="0">IF(Q5=0,"",P5)</f>
        <v/>
      </c>
      <c r="W5" s="124"/>
      <c r="X5" s="124"/>
      <c r="Y5" s="124"/>
      <c r="Z5" s="124"/>
      <c r="AA5" s="124" t="str">
        <f t="shared" ref="AA5:AA13" si="1">IF(AND(Q5="",P5=1),1,"")</f>
        <v/>
      </c>
      <c r="AB5" s="124"/>
      <c r="AC5" s="125" t="str">
        <f t="shared" ref="AC5:AC13" si="2">IF(AND(G5=""),"",SUM(K5))</f>
        <v/>
      </c>
    </row>
    <row r="6" spans="1:29">
      <c r="A6" s="25">
        <v>2</v>
      </c>
      <c r="B6" s="2">
        <v>323</v>
      </c>
      <c r="C6" s="2">
        <v>4</v>
      </c>
      <c r="D6" s="40">
        <v>5</v>
      </c>
      <c r="E6" s="56"/>
      <c r="F6" s="55"/>
      <c r="G6" s="56"/>
      <c r="H6" s="57"/>
      <c r="I6" s="58"/>
      <c r="J6" s="59"/>
      <c r="K6" s="57"/>
      <c r="L6" s="60"/>
      <c r="M6" s="61"/>
      <c r="N6" s="57"/>
      <c r="O6" s="60"/>
      <c r="P6" s="55"/>
      <c r="Q6" s="58"/>
      <c r="R6" s="61"/>
      <c r="S6" s="61"/>
      <c r="T6" s="121"/>
      <c r="U6" s="126"/>
      <c r="V6" s="124" t="str">
        <f t="shared" si="0"/>
        <v/>
      </c>
      <c r="W6" s="126"/>
      <c r="X6" s="126"/>
      <c r="Y6" s="126"/>
      <c r="Z6" s="126"/>
      <c r="AA6" s="124" t="str">
        <f t="shared" si="1"/>
        <v/>
      </c>
      <c r="AB6" s="126"/>
      <c r="AC6" s="121" t="str">
        <f t="shared" si="2"/>
        <v/>
      </c>
    </row>
    <row r="7" spans="1:29">
      <c r="A7" s="25">
        <v>3</v>
      </c>
      <c r="B7" s="2">
        <v>138</v>
      </c>
      <c r="C7" s="2">
        <v>3</v>
      </c>
      <c r="D7" s="40">
        <v>15</v>
      </c>
      <c r="E7" s="56"/>
      <c r="F7" s="55"/>
      <c r="G7" s="56"/>
      <c r="H7" s="57"/>
      <c r="I7" s="58"/>
      <c r="J7" s="59"/>
      <c r="K7" s="57"/>
      <c r="L7" s="60"/>
      <c r="M7" s="61"/>
      <c r="N7" s="57"/>
      <c r="O7" s="60"/>
      <c r="P7" s="55"/>
      <c r="Q7" s="58"/>
      <c r="R7" s="61"/>
      <c r="S7" s="61"/>
      <c r="T7" s="121"/>
      <c r="U7" s="126"/>
      <c r="V7" s="124" t="str">
        <f t="shared" si="0"/>
        <v/>
      </c>
      <c r="W7" s="126"/>
      <c r="X7" s="126"/>
      <c r="Y7" s="126"/>
      <c r="Z7" s="126"/>
      <c r="AA7" s="124" t="str">
        <f t="shared" si="1"/>
        <v/>
      </c>
      <c r="AB7" s="126"/>
      <c r="AC7" s="121" t="str">
        <f t="shared" si="2"/>
        <v/>
      </c>
    </row>
    <row r="8" spans="1:29">
      <c r="A8" s="25">
        <v>4</v>
      </c>
      <c r="B8" s="2">
        <v>310</v>
      </c>
      <c r="C8" s="2">
        <v>4</v>
      </c>
      <c r="D8" s="40">
        <v>13</v>
      </c>
      <c r="E8" s="56"/>
      <c r="F8" s="55"/>
      <c r="G8" s="56"/>
      <c r="H8" s="57"/>
      <c r="I8" s="58"/>
      <c r="J8" s="59"/>
      <c r="K8" s="57"/>
      <c r="L8" s="60"/>
      <c r="M8" s="61"/>
      <c r="N8" s="57"/>
      <c r="O8" s="60"/>
      <c r="P8" s="55"/>
      <c r="Q8" s="58"/>
      <c r="R8" s="61"/>
      <c r="S8" s="61"/>
      <c r="T8" s="121"/>
      <c r="U8" s="126"/>
      <c r="V8" s="124" t="str">
        <f t="shared" si="0"/>
        <v/>
      </c>
      <c r="W8" s="126"/>
      <c r="X8" s="126"/>
      <c r="Y8" s="126"/>
      <c r="Z8" s="126"/>
      <c r="AA8" s="124" t="str">
        <f t="shared" si="1"/>
        <v/>
      </c>
      <c r="AB8" s="126"/>
      <c r="AC8" s="121" t="str">
        <f t="shared" si="2"/>
        <v/>
      </c>
    </row>
    <row r="9" spans="1:29">
      <c r="A9" s="25">
        <v>5</v>
      </c>
      <c r="B9" s="2">
        <v>431</v>
      </c>
      <c r="C9" s="2">
        <v>5</v>
      </c>
      <c r="D9" s="40">
        <v>3</v>
      </c>
      <c r="E9" s="56"/>
      <c r="F9" s="55"/>
      <c r="G9" s="56"/>
      <c r="H9" s="57"/>
      <c r="I9" s="58"/>
      <c r="J9" s="59"/>
      <c r="K9" s="57"/>
      <c r="L9" s="60"/>
      <c r="M9" s="61"/>
      <c r="N9" s="57"/>
      <c r="O9" s="60"/>
      <c r="P9" s="55"/>
      <c r="Q9" s="58"/>
      <c r="R9" s="61"/>
      <c r="S9" s="61"/>
      <c r="T9" s="121"/>
      <c r="U9" s="126"/>
      <c r="V9" s="124" t="str">
        <f t="shared" si="0"/>
        <v/>
      </c>
      <c r="W9" s="126"/>
      <c r="X9" s="126"/>
      <c r="Y9" s="126"/>
      <c r="Z9" s="126"/>
      <c r="AA9" s="124" t="str">
        <f t="shared" si="1"/>
        <v/>
      </c>
      <c r="AB9" s="126"/>
      <c r="AC9" s="121" t="str">
        <f t="shared" si="2"/>
        <v/>
      </c>
    </row>
    <row r="10" spans="1:29">
      <c r="A10" s="25">
        <v>6</v>
      </c>
      <c r="B10" s="2">
        <v>312</v>
      </c>
      <c r="C10" s="2">
        <v>4</v>
      </c>
      <c r="D10" s="40">
        <v>9</v>
      </c>
      <c r="E10" s="56"/>
      <c r="F10" s="55"/>
      <c r="G10" s="56"/>
      <c r="H10" s="57"/>
      <c r="I10" s="58"/>
      <c r="J10" s="59"/>
      <c r="K10" s="57"/>
      <c r="L10" s="60"/>
      <c r="M10" s="61"/>
      <c r="N10" s="57"/>
      <c r="O10" s="60"/>
      <c r="P10" s="55"/>
      <c r="Q10" s="58"/>
      <c r="R10" s="61"/>
      <c r="S10" s="61"/>
      <c r="T10" s="121"/>
      <c r="U10" s="126"/>
      <c r="V10" s="124" t="str">
        <f t="shared" si="0"/>
        <v/>
      </c>
      <c r="W10" s="126"/>
      <c r="X10" s="126"/>
      <c r="Y10" s="126"/>
      <c r="Z10" s="126"/>
      <c r="AA10" s="124" t="str">
        <f t="shared" si="1"/>
        <v/>
      </c>
      <c r="AB10" s="126"/>
      <c r="AC10" s="121" t="str">
        <f t="shared" si="2"/>
        <v/>
      </c>
    </row>
    <row r="11" spans="1:29">
      <c r="A11" s="25">
        <v>7</v>
      </c>
      <c r="B11" s="2">
        <v>498</v>
      </c>
      <c r="C11" s="2">
        <v>5</v>
      </c>
      <c r="D11" s="40">
        <v>1</v>
      </c>
      <c r="E11" s="56"/>
      <c r="F11" s="55"/>
      <c r="G11" s="56"/>
      <c r="H11" s="57"/>
      <c r="I11" s="58"/>
      <c r="J11" s="59"/>
      <c r="K11" s="57"/>
      <c r="L11" s="60"/>
      <c r="M11" s="61"/>
      <c r="N11" s="57"/>
      <c r="O11" s="60"/>
      <c r="P11" s="55"/>
      <c r="Q11" s="58"/>
      <c r="R11" s="61"/>
      <c r="S11" s="61"/>
      <c r="T11" s="121"/>
      <c r="U11" s="126"/>
      <c r="V11" s="124" t="str">
        <f t="shared" si="0"/>
        <v/>
      </c>
      <c r="W11" s="126"/>
      <c r="X11" s="126"/>
      <c r="Y11" s="126"/>
      <c r="Z11" s="126"/>
      <c r="AA11" s="124" t="str">
        <f t="shared" si="1"/>
        <v/>
      </c>
      <c r="AB11" s="126"/>
      <c r="AC11" s="121" t="str">
        <f t="shared" si="2"/>
        <v/>
      </c>
    </row>
    <row r="12" spans="1:29">
      <c r="A12" s="25">
        <v>8</v>
      </c>
      <c r="B12" s="2">
        <v>138</v>
      </c>
      <c r="C12" s="2">
        <v>3</v>
      </c>
      <c r="D12" s="40">
        <v>17</v>
      </c>
      <c r="E12" s="55"/>
      <c r="F12" s="55"/>
      <c r="G12" s="56"/>
      <c r="H12" s="57"/>
      <c r="I12" s="58"/>
      <c r="J12" s="59"/>
      <c r="K12" s="57"/>
      <c r="L12" s="60"/>
      <c r="M12" s="61"/>
      <c r="N12" s="57"/>
      <c r="O12" s="60"/>
      <c r="P12" s="55"/>
      <c r="Q12" s="58"/>
      <c r="R12" s="61"/>
      <c r="S12" s="61"/>
      <c r="T12" s="121"/>
      <c r="U12" s="126"/>
      <c r="V12" s="124" t="str">
        <f t="shared" si="0"/>
        <v/>
      </c>
      <c r="W12" s="126"/>
      <c r="X12" s="126"/>
      <c r="Y12" s="126"/>
      <c r="Z12" s="126"/>
      <c r="AA12" s="124" t="str">
        <f t="shared" si="1"/>
        <v/>
      </c>
      <c r="AB12" s="126"/>
      <c r="AC12" s="121" t="str">
        <f t="shared" si="2"/>
        <v/>
      </c>
    </row>
    <row r="13" spans="1:29" ht="13.5" thickBot="1">
      <c r="A13" s="26">
        <v>9</v>
      </c>
      <c r="B13" s="4">
        <v>310</v>
      </c>
      <c r="C13" s="4">
        <v>4</v>
      </c>
      <c r="D13" s="41">
        <v>7</v>
      </c>
      <c r="E13" s="84"/>
      <c r="F13" s="84"/>
      <c r="G13" s="62"/>
      <c r="H13" s="63"/>
      <c r="I13" s="64"/>
      <c r="J13" s="65"/>
      <c r="K13" s="63"/>
      <c r="L13" s="66"/>
      <c r="M13" s="67"/>
      <c r="N13" s="63"/>
      <c r="O13" s="66"/>
      <c r="P13" s="84"/>
      <c r="Q13" s="64"/>
      <c r="R13" s="67"/>
      <c r="S13" s="67"/>
      <c r="T13" s="128"/>
      <c r="U13" s="127"/>
      <c r="V13" s="124" t="str">
        <f t="shared" si="0"/>
        <v/>
      </c>
      <c r="W13" s="127"/>
      <c r="X13" s="127"/>
      <c r="Y13" s="127"/>
      <c r="Z13" s="127"/>
      <c r="AA13" s="124" t="str">
        <f t="shared" si="1"/>
        <v/>
      </c>
      <c r="AB13" s="127"/>
      <c r="AC13" s="128" t="str">
        <f t="shared" si="2"/>
        <v/>
      </c>
    </row>
    <row r="14" spans="1:29" ht="14.25" thickTop="1" thickBot="1">
      <c r="A14" s="27"/>
      <c r="B14" s="8">
        <f>SUM(B5:B13)</f>
        <v>2767</v>
      </c>
      <c r="C14" s="8">
        <f>SUM(C5:C13)</f>
        <v>36</v>
      </c>
      <c r="D14" s="42" t="s">
        <v>5</v>
      </c>
      <c r="E14" s="30">
        <f>SUM(E5:E13)</f>
        <v>0</v>
      </c>
      <c r="F14" s="30">
        <f>SUM(F5:F13)</f>
        <v>0</v>
      </c>
      <c r="G14" s="37">
        <f>SUM(G5:G13)</f>
        <v>0</v>
      </c>
      <c r="H14" s="10">
        <f>SUM(H5:H13)</f>
        <v>0</v>
      </c>
      <c r="I14" s="29">
        <f>SUM(I5:I13)</f>
        <v>0</v>
      </c>
      <c r="J14" s="35" t="str">
        <f>IF((A28=27),"",(SUM(J5:J13)/SUM(J5:L13))*100)</f>
        <v/>
      </c>
      <c r="K14" s="22" t="str">
        <f>IF((A28=27),"",(SUM(K5:K13)/SUM(J5:L13))*100)</f>
        <v/>
      </c>
      <c r="L14" s="31" t="str">
        <f>IF((A28=27),"",(SUM(L5:L13)/SUM(J5:L13))*100)</f>
        <v/>
      </c>
      <c r="M14" s="15">
        <f>SUM(M5:M13)</f>
        <v>0</v>
      </c>
      <c r="N14" s="10">
        <f>SUM(N5:N13)</f>
        <v>0</v>
      </c>
      <c r="O14" s="17">
        <f>SUM(O5:O13)</f>
        <v>0</v>
      </c>
      <c r="P14" s="30">
        <f>SUM(P5:P13)</f>
        <v>0</v>
      </c>
      <c r="Q14" s="29">
        <f>SUM(Q5:Q13)</f>
        <v>0</v>
      </c>
      <c r="R14" s="153"/>
      <c r="S14" s="15" t="str">
        <f>IF(Q14=0,"",SUM(S5:S13)/Q14)</f>
        <v/>
      </c>
      <c r="T14" s="129"/>
      <c r="U14" s="130"/>
      <c r="V14" s="129">
        <f>SUM(V5:V13)</f>
        <v>0</v>
      </c>
      <c r="W14" s="130">
        <f>ColorFunction($E$30,$E$5:$E$13)</f>
        <v>0</v>
      </c>
      <c r="X14" s="130">
        <f>ColorFunction($E$31,$E$5:$E$13)</f>
        <v>0</v>
      </c>
      <c r="Y14" s="130">
        <f>ColorFunction($E$32,$E$5:$E$13)</f>
        <v>0</v>
      </c>
      <c r="Z14" s="130">
        <f>ColorFunction($E$33,$E$5:$E$13)</f>
        <v>0</v>
      </c>
      <c r="AA14" s="131">
        <f>SUM(AA5:AA13)/(9-Q14)*100</f>
        <v>0</v>
      </c>
      <c r="AB14" s="130">
        <f>COUNTIF(P5:P13,"&gt;2")</f>
        <v>0</v>
      </c>
      <c r="AC14" s="129" t="str">
        <f>IF((G14=0),"",SUM(AC5:AC13)/G14*100)</f>
        <v/>
      </c>
    </row>
    <row r="15" spans="1:29" ht="13.5" thickTop="1">
      <c r="A15" s="24">
        <v>10</v>
      </c>
      <c r="B15" s="3">
        <v>481</v>
      </c>
      <c r="C15" s="3">
        <v>5</v>
      </c>
      <c r="D15" s="39">
        <v>4</v>
      </c>
      <c r="E15" s="48"/>
      <c r="F15" s="91"/>
      <c r="G15" s="48"/>
      <c r="H15" s="52"/>
      <c r="I15" s="68"/>
      <c r="J15" s="51"/>
      <c r="K15" s="52"/>
      <c r="L15" s="53"/>
      <c r="M15" s="69"/>
      <c r="N15" s="52"/>
      <c r="O15" s="53"/>
      <c r="P15" s="91"/>
      <c r="Q15" s="68"/>
      <c r="R15" s="69"/>
      <c r="S15" s="69"/>
      <c r="T15" s="122"/>
      <c r="U15" s="124"/>
      <c r="V15" s="124" t="str">
        <f t="shared" ref="V15:V23" si="3">IF(Q15=0,"",P15)</f>
        <v/>
      </c>
      <c r="W15" s="124"/>
      <c r="X15" s="124"/>
      <c r="Y15" s="124"/>
      <c r="Z15" s="124"/>
      <c r="AA15" s="124" t="str">
        <f t="shared" ref="AA15:AA23" si="4">IF(AND(Q15="",P15=1),1,"")</f>
        <v/>
      </c>
      <c r="AB15" s="124"/>
      <c r="AC15" s="125" t="str">
        <f t="shared" ref="AC15:AC23" si="5">IF(AND(G15=""),"",SUM(K15))</f>
        <v/>
      </c>
    </row>
    <row r="16" spans="1:29">
      <c r="A16" s="25">
        <v>11</v>
      </c>
      <c r="B16" s="2">
        <v>319</v>
      </c>
      <c r="C16" s="2">
        <v>4</v>
      </c>
      <c r="D16" s="40">
        <v>16</v>
      </c>
      <c r="E16" s="56"/>
      <c r="F16" s="55"/>
      <c r="G16" s="56"/>
      <c r="H16" s="57"/>
      <c r="I16" s="58"/>
      <c r="J16" s="59"/>
      <c r="K16" s="57"/>
      <c r="L16" s="60"/>
      <c r="M16" s="61"/>
      <c r="N16" s="57"/>
      <c r="O16" s="60"/>
      <c r="P16" s="55"/>
      <c r="Q16" s="58"/>
      <c r="R16" s="61"/>
      <c r="S16" s="61"/>
      <c r="T16" s="121"/>
      <c r="U16" s="126"/>
      <c r="V16" s="124" t="str">
        <f t="shared" si="3"/>
        <v/>
      </c>
      <c r="W16" s="126"/>
      <c r="X16" s="126"/>
      <c r="Y16" s="126"/>
      <c r="Z16" s="126"/>
      <c r="AA16" s="124" t="str">
        <f t="shared" si="4"/>
        <v/>
      </c>
      <c r="AB16" s="126"/>
      <c r="AC16" s="121" t="str">
        <f t="shared" si="5"/>
        <v/>
      </c>
    </row>
    <row r="17" spans="1:29">
      <c r="A17" s="25">
        <v>12</v>
      </c>
      <c r="B17" s="2">
        <v>431</v>
      </c>
      <c r="C17" s="2">
        <v>5</v>
      </c>
      <c r="D17" s="40">
        <v>2</v>
      </c>
      <c r="E17" s="48"/>
      <c r="F17" s="55"/>
      <c r="G17" s="56"/>
      <c r="H17" s="57"/>
      <c r="I17" s="58"/>
      <c r="J17" s="59"/>
      <c r="K17" s="57"/>
      <c r="L17" s="60"/>
      <c r="M17" s="61"/>
      <c r="N17" s="57"/>
      <c r="O17" s="60"/>
      <c r="P17" s="55"/>
      <c r="Q17" s="58"/>
      <c r="R17" s="61"/>
      <c r="S17" s="61"/>
      <c r="T17" s="121"/>
      <c r="U17" s="126"/>
      <c r="V17" s="124" t="str">
        <f t="shared" si="3"/>
        <v/>
      </c>
      <c r="W17" s="126"/>
      <c r="X17" s="126"/>
      <c r="Y17" s="126"/>
      <c r="Z17" s="126"/>
      <c r="AA17" s="124" t="str">
        <f t="shared" si="4"/>
        <v/>
      </c>
      <c r="AB17" s="126"/>
      <c r="AC17" s="121" t="str">
        <f t="shared" si="5"/>
        <v/>
      </c>
    </row>
    <row r="18" spans="1:29">
      <c r="A18" s="25">
        <v>13</v>
      </c>
      <c r="B18" s="2">
        <v>122</v>
      </c>
      <c r="C18" s="2">
        <v>3</v>
      </c>
      <c r="D18" s="40">
        <v>18</v>
      </c>
      <c r="E18" s="56"/>
      <c r="F18" s="55"/>
      <c r="G18" s="56"/>
      <c r="H18" s="57"/>
      <c r="I18" s="58"/>
      <c r="J18" s="59"/>
      <c r="K18" s="57"/>
      <c r="L18" s="60"/>
      <c r="M18" s="61"/>
      <c r="N18" s="57"/>
      <c r="O18" s="60"/>
      <c r="P18" s="55"/>
      <c r="Q18" s="58"/>
      <c r="R18" s="61"/>
      <c r="S18" s="61"/>
      <c r="T18" s="121"/>
      <c r="U18" s="126"/>
      <c r="V18" s="124" t="str">
        <f t="shared" si="3"/>
        <v/>
      </c>
      <c r="W18" s="126"/>
      <c r="X18" s="126"/>
      <c r="Y18" s="126"/>
      <c r="Z18" s="126"/>
      <c r="AA18" s="124" t="str">
        <f t="shared" si="4"/>
        <v/>
      </c>
      <c r="AB18" s="126"/>
      <c r="AC18" s="121" t="str">
        <f t="shared" si="5"/>
        <v/>
      </c>
    </row>
    <row r="19" spans="1:29">
      <c r="A19" s="25">
        <v>14</v>
      </c>
      <c r="B19" s="2">
        <v>379</v>
      </c>
      <c r="C19" s="2">
        <v>4</v>
      </c>
      <c r="D19" s="40">
        <v>6</v>
      </c>
      <c r="E19" s="56"/>
      <c r="F19" s="55"/>
      <c r="G19" s="56"/>
      <c r="H19" s="57"/>
      <c r="I19" s="58"/>
      <c r="J19" s="59"/>
      <c r="K19" s="57"/>
      <c r="L19" s="60"/>
      <c r="M19" s="61"/>
      <c r="N19" s="57"/>
      <c r="O19" s="60"/>
      <c r="P19" s="55"/>
      <c r="Q19" s="58"/>
      <c r="R19" s="61"/>
      <c r="S19" s="61"/>
      <c r="T19" s="121"/>
      <c r="U19" s="126"/>
      <c r="V19" s="124" t="str">
        <f t="shared" si="3"/>
        <v/>
      </c>
      <c r="W19" s="126"/>
      <c r="X19" s="126"/>
      <c r="Y19" s="126"/>
      <c r="Z19" s="126"/>
      <c r="AA19" s="124" t="str">
        <f t="shared" si="4"/>
        <v/>
      </c>
      <c r="AB19" s="126"/>
      <c r="AC19" s="121" t="str">
        <f t="shared" si="5"/>
        <v/>
      </c>
    </row>
    <row r="20" spans="1:29">
      <c r="A20" s="25">
        <v>15</v>
      </c>
      <c r="B20" s="2">
        <v>316</v>
      </c>
      <c r="C20" s="2">
        <v>4</v>
      </c>
      <c r="D20" s="40">
        <v>8</v>
      </c>
      <c r="E20" s="56"/>
      <c r="F20" s="55"/>
      <c r="G20" s="56"/>
      <c r="H20" s="57"/>
      <c r="I20" s="58"/>
      <c r="J20" s="59"/>
      <c r="K20" s="57"/>
      <c r="L20" s="60"/>
      <c r="M20" s="61"/>
      <c r="N20" s="57"/>
      <c r="O20" s="60"/>
      <c r="P20" s="55"/>
      <c r="Q20" s="58"/>
      <c r="R20" s="61"/>
      <c r="S20" s="61"/>
      <c r="T20" s="121"/>
      <c r="U20" s="126"/>
      <c r="V20" s="124" t="str">
        <f t="shared" si="3"/>
        <v/>
      </c>
      <c r="W20" s="126"/>
      <c r="X20" s="126"/>
      <c r="Y20" s="126"/>
      <c r="Z20" s="126"/>
      <c r="AA20" s="124" t="str">
        <f t="shared" si="4"/>
        <v/>
      </c>
      <c r="AB20" s="126"/>
      <c r="AC20" s="121" t="str">
        <f t="shared" si="5"/>
        <v/>
      </c>
    </row>
    <row r="21" spans="1:29">
      <c r="A21" s="25">
        <v>16</v>
      </c>
      <c r="B21" s="2">
        <v>322</v>
      </c>
      <c r="C21" s="2">
        <v>4</v>
      </c>
      <c r="D21" s="40">
        <v>14</v>
      </c>
      <c r="E21" s="56"/>
      <c r="F21" s="55"/>
      <c r="G21" s="56"/>
      <c r="H21" s="57"/>
      <c r="I21" s="58"/>
      <c r="J21" s="59"/>
      <c r="K21" s="57"/>
      <c r="L21" s="60"/>
      <c r="M21" s="61"/>
      <c r="N21" s="57"/>
      <c r="O21" s="60"/>
      <c r="P21" s="55"/>
      <c r="Q21" s="58"/>
      <c r="R21" s="61"/>
      <c r="S21" s="61"/>
      <c r="T21" s="121"/>
      <c r="U21" s="126"/>
      <c r="V21" s="124" t="str">
        <f t="shared" si="3"/>
        <v/>
      </c>
      <c r="W21" s="126"/>
      <c r="X21" s="126"/>
      <c r="Y21" s="126"/>
      <c r="Z21" s="126"/>
      <c r="AA21" s="124" t="str">
        <f t="shared" si="4"/>
        <v/>
      </c>
      <c r="AB21" s="126"/>
      <c r="AC21" s="121" t="str">
        <f t="shared" si="5"/>
        <v/>
      </c>
    </row>
    <row r="22" spans="1:29">
      <c r="A22" s="25">
        <v>17</v>
      </c>
      <c r="B22" s="2">
        <v>345</v>
      </c>
      <c r="C22" s="2">
        <v>4</v>
      </c>
      <c r="D22" s="40">
        <v>10</v>
      </c>
      <c r="E22" s="56"/>
      <c r="F22" s="55"/>
      <c r="G22" s="56"/>
      <c r="H22" s="57"/>
      <c r="I22" s="58"/>
      <c r="J22" s="59"/>
      <c r="K22" s="57"/>
      <c r="L22" s="60"/>
      <c r="M22" s="61"/>
      <c r="N22" s="57"/>
      <c r="O22" s="60"/>
      <c r="P22" s="55"/>
      <c r="Q22" s="58"/>
      <c r="R22" s="61"/>
      <c r="S22" s="61"/>
      <c r="T22" s="121"/>
      <c r="U22" s="126"/>
      <c r="V22" s="124" t="str">
        <f t="shared" si="3"/>
        <v/>
      </c>
      <c r="W22" s="126"/>
      <c r="X22" s="126"/>
      <c r="Y22" s="126"/>
      <c r="Z22" s="126"/>
      <c r="AA22" s="124" t="str">
        <f t="shared" si="4"/>
        <v/>
      </c>
      <c r="AB22" s="126"/>
      <c r="AC22" s="121" t="str">
        <f t="shared" si="5"/>
        <v/>
      </c>
    </row>
    <row r="23" spans="1:29" ht="13.5" thickBot="1">
      <c r="A23" s="28">
        <v>18</v>
      </c>
      <c r="B23" s="5">
        <v>281</v>
      </c>
      <c r="C23" s="5">
        <v>4</v>
      </c>
      <c r="D23" s="43">
        <v>12</v>
      </c>
      <c r="E23" s="56"/>
      <c r="F23" s="70"/>
      <c r="G23" s="71"/>
      <c r="H23" s="72"/>
      <c r="I23" s="73"/>
      <c r="J23" s="74"/>
      <c r="K23" s="72"/>
      <c r="L23" s="75"/>
      <c r="M23" s="76"/>
      <c r="N23" s="72"/>
      <c r="O23" s="75"/>
      <c r="P23" s="70"/>
      <c r="Q23" s="73"/>
      <c r="R23" s="76"/>
      <c r="S23" s="76"/>
      <c r="T23" s="133"/>
      <c r="U23" s="132"/>
      <c r="V23" s="124" t="str">
        <f t="shared" si="3"/>
        <v/>
      </c>
      <c r="W23" s="132"/>
      <c r="X23" s="132"/>
      <c r="Y23" s="132"/>
      <c r="Z23" s="132"/>
      <c r="AA23" s="124" t="str">
        <f t="shared" si="4"/>
        <v/>
      </c>
      <c r="AB23" s="132"/>
      <c r="AC23" s="128" t="str">
        <f t="shared" si="5"/>
        <v/>
      </c>
    </row>
    <row r="24" spans="1:29" ht="14.25" thickTop="1" thickBot="1">
      <c r="A24" s="7"/>
      <c r="B24" s="8">
        <f>SUM(B15:B23)</f>
        <v>2996</v>
      </c>
      <c r="C24" s="8">
        <f>SUM(C15:C23)</f>
        <v>37</v>
      </c>
      <c r="D24" s="42" t="s">
        <v>6</v>
      </c>
      <c r="E24" s="30">
        <f>SUM(E15:E23)</f>
        <v>0</v>
      </c>
      <c r="F24" s="30">
        <f>SUM(F15:F23)</f>
        <v>0</v>
      </c>
      <c r="G24" s="37">
        <f>SUM(G15:G23)</f>
        <v>0</v>
      </c>
      <c r="H24" s="10">
        <f>SUM(H15:H23)</f>
        <v>0</v>
      </c>
      <c r="I24" s="29">
        <f>SUM(I15:I23)</f>
        <v>0</v>
      </c>
      <c r="J24" s="35" t="str">
        <f>IF((A29=27),"",(SUM(J15:J23)/SUM(J15:L23))*100)</f>
        <v/>
      </c>
      <c r="K24" s="35" t="str">
        <f>IF((A29=27),"",(SUM(K15:K23)/SUM(J15:L23))*100)</f>
        <v/>
      </c>
      <c r="L24" s="35" t="str">
        <f>IF((A29=27),"",(SUM(L15:L23)/SUM(J15:L23))*100)</f>
        <v/>
      </c>
      <c r="M24" s="15">
        <f>SUM(M15:M23)</f>
        <v>0</v>
      </c>
      <c r="N24" s="10">
        <f>SUM(N15:N23)</f>
        <v>0</v>
      </c>
      <c r="O24" s="17">
        <f>SUM(O15:O23)</f>
        <v>0</v>
      </c>
      <c r="P24" s="30">
        <f>SUM(P15:P23)</f>
        <v>0</v>
      </c>
      <c r="Q24" s="29">
        <f>SUM(Q15:Q23)</f>
        <v>0</v>
      </c>
      <c r="R24" s="153"/>
      <c r="S24" s="15" t="str">
        <f>IF(Q24=0,"",SUM(S15:S23)/Q24)</f>
        <v/>
      </c>
      <c r="T24" s="129"/>
      <c r="U24" s="130"/>
      <c r="V24" s="129">
        <f>SUM(V15:V23)</f>
        <v>0</v>
      </c>
      <c r="W24" s="130">
        <f>ColorFunction($E$30,$E$15:$E$23)</f>
        <v>0</v>
      </c>
      <c r="X24" s="130">
        <f>ColorFunction($E$31,$E$15:$E$23)</f>
        <v>0</v>
      </c>
      <c r="Y24" s="130">
        <f>ColorFunction($E$32,$E$15:$E$23)</f>
        <v>0</v>
      </c>
      <c r="Z24" s="130">
        <f>ColorFunction($E$33,$E$15:$E$23)</f>
        <v>0</v>
      </c>
      <c r="AA24" s="131">
        <f>SUM(AA15:AA23)/(9-Q14)*100</f>
        <v>0</v>
      </c>
      <c r="AB24" s="130">
        <f>COUNTIF(P15:P23,"&gt;2")</f>
        <v>0</v>
      </c>
      <c r="AC24" s="131" t="str">
        <f>IF((G24=0),"",SUM(AC15:AC23)/G24*100)</f>
        <v/>
      </c>
    </row>
    <row r="25" spans="1:29" ht="14.25" thickTop="1" thickBot="1">
      <c r="A25" s="6"/>
      <c r="B25" s="9">
        <f>SUM(B24,B14)</f>
        <v>5763</v>
      </c>
      <c r="C25" s="9">
        <f>SUM(C24,C14)</f>
        <v>73</v>
      </c>
      <c r="D25" s="44" t="s">
        <v>7</v>
      </c>
      <c r="E25" s="81" t="str">
        <f>IF(E14=0,"0",(E24+E14))</f>
        <v>0</v>
      </c>
      <c r="F25" s="30">
        <f>SUM(F14,F24)</f>
        <v>0</v>
      </c>
      <c r="G25" s="18">
        <f>SUM(G24,G14)</f>
        <v>0</v>
      </c>
      <c r="H25" s="11">
        <f>SUM(H24,H14)</f>
        <v>0</v>
      </c>
      <c r="I25" s="20">
        <f>SUM(I24,I14)</f>
        <v>0</v>
      </c>
      <c r="J25" s="36" t="str">
        <f>IF((A28=27),"",(SUM(J14,J24)/2))</f>
        <v/>
      </c>
      <c r="K25" s="23" t="str">
        <f>IF((A28=27),"",(SUM(K14,K24)/2))</f>
        <v/>
      </c>
      <c r="L25" s="32" t="str">
        <f>IF((A28=27),"",(SUM(L14,L24)/2))</f>
        <v/>
      </c>
      <c r="M25" s="33">
        <f>SUM(M24,M14)</f>
        <v>0</v>
      </c>
      <c r="N25" s="11">
        <f>SUM(N24,N14)</f>
        <v>0</v>
      </c>
      <c r="O25" s="21">
        <f>SUM(O24,O14)</f>
        <v>0</v>
      </c>
      <c r="P25" s="92" t="str">
        <f>IF(P14+P24=0,"",SUM(P24,P14))</f>
        <v/>
      </c>
      <c r="Q25" s="20" t="str">
        <f>IF(Q14+Q24=0,"",SUM(Q24,Q14))</f>
        <v/>
      </c>
      <c r="R25" s="154"/>
      <c r="S25" s="33" t="str">
        <f>IF(Q25="","",SUM(S24,S14)/2)</f>
        <v/>
      </c>
      <c r="T25" s="80" t="str">
        <f>IF(N25=0,"",(O25)/N25*100)</f>
        <v/>
      </c>
      <c r="U25" s="82" t="str">
        <f>IF(Q25="","",(Q25)/18*100)</f>
        <v/>
      </c>
      <c r="V25" s="93" t="str">
        <f>IF(Q25="","",(V14+V24)/Q25)</f>
        <v/>
      </c>
      <c r="W25" s="82">
        <f>SUM(W14,W24)</f>
        <v>0</v>
      </c>
      <c r="X25" s="82" t="str">
        <f>IF(X14+X24=0,"",SUM(X14,X24))</f>
        <v/>
      </c>
      <c r="Y25" s="82">
        <f>SUM(Y14,Y24)</f>
        <v>0</v>
      </c>
      <c r="Z25" s="82">
        <f>SUM(Z14,Z24)</f>
        <v>0</v>
      </c>
      <c r="AA25" s="101" t="str">
        <f>IF(Q25="","",SUM(AA5:AA13,AA15:AA23)/SUM(18-Q25)*100)</f>
        <v/>
      </c>
      <c r="AB25" s="82">
        <f>SUM(AB14,AB24)</f>
        <v>0</v>
      </c>
      <c r="AC25" s="102">
        <f>SUM(AC24,AC14)/2</f>
        <v>0</v>
      </c>
    </row>
    <row r="26" spans="1:29" ht="13.5" thickTop="1"/>
    <row r="27" spans="1:29">
      <c r="E27" s="85" t="s">
        <v>56</v>
      </c>
    </row>
    <row r="28" spans="1:29" ht="15.75" thickBot="1">
      <c r="A28" s="103">
        <f>COUNTBLANK(I5:K13)</f>
        <v>27</v>
      </c>
      <c r="W28" s="155" t="s">
        <v>115</v>
      </c>
    </row>
    <row r="29" spans="1:29" ht="14.25" thickTop="1" thickBot="1">
      <c r="A29" s="103">
        <f>COUNTBLANK(I15:K23)</f>
        <v>27</v>
      </c>
      <c r="E29" t="s">
        <v>54</v>
      </c>
      <c r="S29" s="37" t="s">
        <v>94</v>
      </c>
      <c r="T29" s="14"/>
      <c r="W29" s="156" t="s">
        <v>116</v>
      </c>
      <c r="X29" s="160" t="s">
        <v>123</v>
      </c>
      <c r="Y29" s="156" t="s">
        <v>109</v>
      </c>
    </row>
    <row r="30" spans="1:29" ht="14.25" thickTop="1" thickBot="1">
      <c r="A30" s="103">
        <f>SUM(L5:L23)</f>
        <v>0</v>
      </c>
      <c r="E30" s="123" t="s">
        <v>79</v>
      </c>
      <c r="S30" s="30" t="s">
        <v>95</v>
      </c>
      <c r="T30" s="30">
        <f>SUMIF(C:C,"3",E:E)/COUNTIF(C:C,3)</f>
        <v>0</v>
      </c>
      <c r="W30" s="156" t="s">
        <v>117</v>
      </c>
      <c r="X30" s="118">
        <f>COUNTIFS(R5:R23,"&gt;=45",R5:R23,"&lt;=70")</f>
        <v>0</v>
      </c>
      <c r="Y30" s="157" t="str">
        <f>IF(X30=0,"",AVERAGEIFS(S5:S23,R5:R23,"&gt;=45",R5:R23,"&lt;=70"))</f>
        <v/>
      </c>
    </row>
    <row r="31" spans="1:29" ht="14.25" thickTop="1" thickBot="1">
      <c r="E31" s="88" t="s">
        <v>51</v>
      </c>
      <c r="S31" s="30" t="s">
        <v>96</v>
      </c>
      <c r="T31" s="30">
        <f>SUMIF(C:C,"4",E:E)/COUNTIF(C:C,4)</f>
        <v>0</v>
      </c>
      <c r="W31" s="158" t="s">
        <v>118</v>
      </c>
      <c r="X31" s="118">
        <f>COUNTIFS(R5:R23,"&gt;=71",R5:R23,"&lt;=90")</f>
        <v>0</v>
      </c>
      <c r="Y31" s="157" t="str">
        <f>IF(X31=0,"",AVERAGEIFS(S5:S23,R5:R23,"&gt;=71",R5:R23,"&lt;=90"))</f>
        <v/>
      </c>
    </row>
    <row r="32" spans="1:29" ht="14.25" thickTop="1" thickBot="1">
      <c r="E32" s="119" t="s">
        <v>52</v>
      </c>
      <c r="S32" s="30" t="s">
        <v>97</v>
      </c>
      <c r="T32" s="30">
        <f>SUMIF(C:C,"5",E:E)/COUNTIF(C:C,5)</f>
        <v>0</v>
      </c>
      <c r="W32" s="158" t="s">
        <v>119</v>
      </c>
      <c r="X32" s="118">
        <f>COUNTIFS(R5:R23,"&gt;=91",R5:R23,"&lt;=115")</f>
        <v>0</v>
      </c>
      <c r="Y32" s="159" t="str">
        <f>IF(X32=0,"",AVERAGEIFS(S5:S23,R5:R23,"&gt;=91",R5:R23,"&lt;=115"))</f>
        <v/>
      </c>
    </row>
    <row r="33" spans="5:26" ht="14.25" thickTop="1" thickBot="1">
      <c r="E33" s="89" t="s">
        <v>55</v>
      </c>
      <c r="F33" s="89"/>
      <c r="G33" s="89"/>
      <c r="W33" s="158" t="s">
        <v>120</v>
      </c>
      <c r="X33" s="118">
        <f>COUNTIFS(R5:R23,"&gt;=116",R5:R23,"&lt;=140")</f>
        <v>0</v>
      </c>
      <c r="Y33" s="157" t="str">
        <f>IF(X33=0,"",AVERAGEIFS(S5:S23,R5:R23,"&gt;=116",R5:R23,"&lt;=140"))</f>
        <v/>
      </c>
    </row>
    <row r="34" spans="5:26" ht="14.25" thickTop="1" thickBot="1">
      <c r="S34" s="30" t="s">
        <v>102</v>
      </c>
      <c r="T34" s="136" t="str">
        <f>IF(E25="0","",SUM(E5:E8)-SUM(C5:C8))</f>
        <v/>
      </c>
      <c r="W34" s="158" t="s">
        <v>121</v>
      </c>
      <c r="X34" s="118">
        <f>COUNTIFS(R5:R23,"&gt;=141",R5:R23,"&lt;=161")</f>
        <v>0</v>
      </c>
      <c r="Y34" s="157" t="str">
        <f>IF(X34=0,"",AVERAGEIFS(S5:S23,R5:R23,"&gt;=141",R5:R23,"&lt;=160"))</f>
        <v/>
      </c>
    </row>
    <row r="35" spans="5:26" ht="14.25" thickTop="1" thickBot="1">
      <c r="S35" s="30" t="s">
        <v>103</v>
      </c>
      <c r="T35" s="136" t="str">
        <f>IF(E25="0","",SUM(E20:E23)-SUM(C20:C23))</f>
        <v/>
      </c>
      <c r="W35" s="158" t="s">
        <v>122</v>
      </c>
      <c r="X35" s="118">
        <f>COUNTIFS(R5:R23,"&gt;=161",R5:R23,"&lt;=180")</f>
        <v>0</v>
      </c>
      <c r="Y35" s="157" t="str">
        <f>IF(X35=0,"",AVERAGEIFS(S5:S23,R5:R23,"&gt;=161",R5:R23,"&lt;=180"))</f>
        <v/>
      </c>
    </row>
    <row r="36" spans="5:26" ht="13.5" thickTop="1"/>
    <row r="37" spans="5:26" ht="13.5" thickBot="1">
      <c r="W37" s="98" t="s">
        <v>124</v>
      </c>
    </row>
    <row r="38" spans="5:26" ht="14.25" thickTop="1" thickBot="1">
      <c r="W38" s="156" t="s">
        <v>116</v>
      </c>
      <c r="X38" s="160" t="s">
        <v>123</v>
      </c>
      <c r="Y38" s="165" t="s">
        <v>138</v>
      </c>
      <c r="Z38" s="166" t="s">
        <v>135</v>
      </c>
    </row>
    <row r="39" spans="5:26" ht="14.25" thickTop="1" thickBot="1">
      <c r="W39" s="158" t="s">
        <v>139</v>
      </c>
      <c r="X39" s="118">
        <f>COUNTIFS(S5:S23,"&gt;=0,1",S5:S23,"&lt;=0,9")</f>
        <v>0</v>
      </c>
      <c r="Y39" s="86" t="str">
        <f>IF(X39=0,"",COUNTIFS(P5:P23,"=1",S5:S23,"&lt;1"))</f>
        <v/>
      </c>
      <c r="Z39" s="86" t="str">
        <f t="shared" ref="Z39" si="6">IF(X39=0,"",Y39/X39*100)</f>
        <v/>
      </c>
    </row>
    <row r="40" spans="5:26" ht="14.25" thickTop="1" thickBot="1">
      <c r="W40" s="156" t="s">
        <v>125</v>
      </c>
      <c r="X40" s="118">
        <f>COUNTIFS(S5:S23,"&gt;=1",S5:S23,"&lt;=1,5")</f>
        <v>0</v>
      </c>
      <c r="Y40" s="86" t="str">
        <f>IF(X40=0,"",COUNTIFS(P5:P23,"=1",S5:S23,"&gt;=1",S5:S23,"&lt;=1,5"))</f>
        <v/>
      </c>
      <c r="Z40" s="86" t="str">
        <f>IF(X40=0,"",Y40/X40*100)</f>
        <v/>
      </c>
    </row>
    <row r="41" spans="5:26" ht="14.25" thickTop="1" thickBot="1">
      <c r="W41" s="156" t="s">
        <v>126</v>
      </c>
      <c r="X41" s="118">
        <f>COUNTIFS(S5:S23,"&gt;=1,6",S5:S23,"&lt;=3")</f>
        <v>0</v>
      </c>
      <c r="Y41" s="86" t="str">
        <f>IF(X41=0,"",COUNTIFS(P5:P23,"=1",S5:S23,"&gt;=1,6",S5:S23,"&lt;=3"))</f>
        <v/>
      </c>
      <c r="Z41" s="86" t="str">
        <f t="shared" ref="Z41:Z44" si="7">IF(X41=0,"",Y41/X41*100)</f>
        <v/>
      </c>
    </row>
    <row r="42" spans="5:26" ht="14.25" thickTop="1" thickBot="1">
      <c r="W42" s="156" t="s">
        <v>127</v>
      </c>
      <c r="X42" s="118">
        <f>COUNTIFS(S5:S23,"&gt;=3,1",S5:S23,"&lt;=4,5")</f>
        <v>0</v>
      </c>
      <c r="Y42" s="86" t="str">
        <f>IF(X42=0,"",COUNTIFS(P5:P23,"=1",S5:S23,"&gt;=3,1",S5:S23,"&lt;=4,5"))</f>
        <v/>
      </c>
      <c r="Z42" s="86" t="str">
        <f t="shared" si="7"/>
        <v/>
      </c>
    </row>
    <row r="43" spans="5:26" ht="14.25" thickTop="1" thickBot="1">
      <c r="W43" s="156" t="s">
        <v>128</v>
      </c>
      <c r="X43" s="118">
        <f>COUNTIFS(S5:S23,"&gt;=4,6",S5:S23,"&lt;=6")</f>
        <v>0</v>
      </c>
      <c r="Y43" s="86" t="str">
        <f>IF(X43=0,"",COUNTIFS(P5:P23,"=1",S5:S23,"&gt;=4,6",S5:S23,"&lt;=6"))</f>
        <v/>
      </c>
      <c r="Z43" s="86" t="str">
        <f t="shared" si="7"/>
        <v/>
      </c>
    </row>
    <row r="44" spans="5:26" ht="14.25" thickTop="1" thickBot="1">
      <c r="W44" s="158" t="s">
        <v>136</v>
      </c>
      <c r="X44" s="118">
        <f>COUNTIFS(S5:S23,"&gt;6")</f>
        <v>0</v>
      </c>
      <c r="Y44" s="86" t="str">
        <f>IF(X44=0,"",COUNTIFS(P5:P23,"=1",S5:S23,"&gt;6"))</f>
        <v/>
      </c>
      <c r="Z44" s="86" t="str">
        <f t="shared" si="7"/>
        <v/>
      </c>
    </row>
    <row r="45" spans="5:26" ht="13.5" thickTop="1"/>
  </sheetData>
  <pageMargins left="0.7" right="0.7" top="0.75" bottom="0.75" header="0.3" footer="0.3"/>
</worksheet>
</file>

<file path=xl/worksheets/sheet35.xml><?xml version="1.0" encoding="utf-8"?>
<worksheet xmlns="http://schemas.openxmlformats.org/spreadsheetml/2006/main" xmlns:r="http://schemas.openxmlformats.org/officeDocument/2006/relationships">
  <sheetPr codeName="Sheet22"/>
  <dimension ref="A3:AE35"/>
  <sheetViews>
    <sheetView workbookViewId="0">
      <selection activeCell="E34" sqref="E34"/>
    </sheetView>
  </sheetViews>
  <sheetFormatPr defaultRowHeight="12.75"/>
  <cols>
    <col min="1" max="1" width="12.28515625" customWidth="1"/>
    <col min="2" max="19" width="10.140625" bestFit="1" customWidth="1"/>
    <col min="23" max="29" width="10.140625" bestFit="1" customWidth="1"/>
  </cols>
  <sheetData>
    <row r="3" spans="1:30">
      <c r="A3" s="143" t="s">
        <v>185</v>
      </c>
      <c r="B3">
        <f>('Runde 1'!J1+'Runde 2'!J1+'Runde 3'!J1+'Runde 4'!J1+'Runde 5'!J1+'Runde 6'!J1+'Runde 7'!J1+'Runde 8'!J1+'Runde 9'!J1+'Runde 10'!J1+'Runde 11'!J1+'Runde 12'!J1+'Runde 13'!J1+'Runde 14'!J1+'Runde 15'!J1+'Runde 16'!J1+'Runde 17'!J1+'Runde 18'!J1+'Runde 19'!J1+'Runde 20'!J1+'Runde 21'!J1+'Runde 22'!J1+'Runde 23'!J1+'Runde 24'!J1+'Runde 25'!J1+'Runde 26'!J1+'Runde 27'!J1+'Runde 28'!J1+'Runde 29'!J1+'Runde 30'!J1)</f>
        <v>19</v>
      </c>
    </row>
    <row r="6" spans="1:30">
      <c r="A6" s="77" t="s">
        <v>8</v>
      </c>
      <c r="B6" s="78"/>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34"/>
    </row>
    <row r="7" spans="1:30">
      <c r="A7" s="211">
        <f>IF('Runde 1'!M1="","",'Runde 1'!M1)</f>
        <v>39907</v>
      </c>
      <c r="B7" s="211">
        <f>IF('Runde 2'!M1="","",'Runde 2'!M1)</f>
        <v>39912</v>
      </c>
      <c r="C7" s="211">
        <f>IF('Runde 3'!M1="","",'Runde 3'!M1)</f>
        <v>39916</v>
      </c>
      <c r="D7" s="211">
        <f>IF('Runde 4'!M1="","",'Runde 4'!M1)</f>
        <v>39922</v>
      </c>
      <c r="E7" s="211">
        <f>IF('Runde 5'!M1="","",'Runde 5'!M1)</f>
        <v>39924</v>
      </c>
      <c r="F7" s="211">
        <f>IF('Runde 6'!M1="","",'Runde 6'!M1)</f>
        <v>39938</v>
      </c>
      <c r="G7" s="211">
        <f>IF('Runde 7'!M1="","",'Runde 7'!M1)</f>
        <v>39959</v>
      </c>
      <c r="H7" s="211">
        <f>IF('Runde 8'!M1="","",'Runde 8'!M1)</f>
        <v>39973</v>
      </c>
      <c r="I7" s="211">
        <f>IF('Runde 9'!M1="","",'Runde 9'!M1)</f>
        <v>39980</v>
      </c>
      <c r="J7" s="211">
        <f>IF('Runde 10'!M1="","",'Runde 10'!M1)</f>
        <v>39987</v>
      </c>
      <c r="K7" s="211">
        <f>IF('Runde 11'!M1="","",'Runde 11'!M1)</f>
        <v>39994</v>
      </c>
      <c r="L7" s="211">
        <f>IF('Runde 12'!M1="","",'Runde 12'!M1)</f>
        <v>40001</v>
      </c>
      <c r="M7" s="211">
        <f>IF('Runde 13'!M1="","",'Runde 13'!M1)</f>
        <v>40005</v>
      </c>
      <c r="N7" s="211">
        <f>IF('Runde 14'!M1="","",'Runde 14'!M1)</f>
        <v>40008</v>
      </c>
      <c r="O7" s="211">
        <f>IF('Runde 15'!M1="","",'Runde 15'!M1)</f>
        <v>40016</v>
      </c>
      <c r="P7" s="211">
        <f>IF('Runde 16'!M1="","",'Runde 16'!M1)</f>
        <v>40022</v>
      </c>
      <c r="Q7" s="211">
        <f>IF('Runde 17'!M1="","",'Runde 17'!M1)</f>
        <v>40036</v>
      </c>
      <c r="R7" s="211">
        <f>IF('Runde 18'!M1="","",'Runde 18'!M1)</f>
        <v>40043</v>
      </c>
      <c r="S7" s="211">
        <f>IF('Runde 19'!M1="","",'Runde 19'!M1)</f>
        <v>40057</v>
      </c>
      <c r="T7" s="211" t="str">
        <f>IF('Runde 20'!M1="","",'Runde 20'!M1)</f>
        <v/>
      </c>
      <c r="U7" s="211" t="str">
        <f>IF('Runde 21'!M1="","",'Runde 21'!M1)</f>
        <v/>
      </c>
      <c r="V7" s="211" t="str">
        <f>IF('Runde 22'!M1="","",'Runde 22'!M1)</f>
        <v/>
      </c>
      <c r="W7" s="211" t="str">
        <f>IF('Runde 23'!M1="","",'Runde 23'!M1)</f>
        <v/>
      </c>
      <c r="X7" s="211" t="str">
        <f>IF('Runde 24'!M1="","",'Runde 24'!M1)</f>
        <v/>
      </c>
      <c r="Y7" s="211" t="str">
        <f>IF('Runde 25'!M1="","",'Runde 25'!M1)</f>
        <v/>
      </c>
      <c r="Z7" s="211" t="str">
        <f>IF('Runde 26'!M1="","",'Runde 26'!M1)</f>
        <v/>
      </c>
      <c r="AA7" s="211" t="str">
        <f>IF('Runde 27'!M1="","",'Runde 27'!M1)</f>
        <v/>
      </c>
      <c r="AB7" s="211" t="str">
        <f>IF('Runde 28'!M1="","",'Runde 28'!M1)</f>
        <v/>
      </c>
      <c r="AC7" s="211" t="str">
        <f>IF('Runde 29'!M1="","",'Runde 29'!M1)</f>
        <v/>
      </c>
      <c r="AD7" s="211" t="str">
        <f>IF('Runde 30'!M1="","",'Runde 30'!M1)</f>
        <v/>
      </c>
    </row>
    <row r="8" spans="1:30">
      <c r="A8" s="1">
        <f>'Runde 1'!E25</f>
        <v>79</v>
      </c>
      <c r="B8" s="1">
        <f>'Runde 2'!E25</f>
        <v>79</v>
      </c>
      <c r="C8" s="1">
        <f>'Runde 3'!E25</f>
        <v>75</v>
      </c>
      <c r="D8" s="1">
        <f>'Runde 4'!E25</f>
        <v>81</v>
      </c>
      <c r="E8" s="1">
        <f>'Runde 5'!E25</f>
        <v>83</v>
      </c>
      <c r="F8" s="1">
        <f>'Runde 6'!E25</f>
        <v>76</v>
      </c>
      <c r="G8" s="1">
        <f>'Runde 7'!E25</f>
        <v>77</v>
      </c>
      <c r="H8" s="1">
        <f>'Runde 8'!E25</f>
        <v>78</v>
      </c>
      <c r="I8" s="1">
        <f>'Runde 9'!E25</f>
        <v>78</v>
      </c>
      <c r="J8" s="1">
        <f>'Runde 10'!E25</f>
        <v>72</v>
      </c>
      <c r="K8" s="1">
        <f>'Runde 11'!E25</f>
        <v>74</v>
      </c>
      <c r="L8" s="1">
        <f>'Runde 12'!E25</f>
        <v>78</v>
      </c>
      <c r="M8" s="1">
        <f>'Runde 13'!E25</f>
        <v>73</v>
      </c>
      <c r="N8" s="1">
        <f>'Runde 14'!E25</f>
        <v>73</v>
      </c>
      <c r="O8" s="1">
        <f>'Runde 15'!E25</f>
        <v>73</v>
      </c>
      <c r="P8" s="1">
        <f>'Runde 16'!E25</f>
        <v>74</v>
      </c>
      <c r="Q8" s="1">
        <f>'Runde 17'!E25</f>
        <v>76</v>
      </c>
      <c r="R8" s="1">
        <f>'Runde 18'!E25</f>
        <v>81</v>
      </c>
      <c r="S8" s="1">
        <f>'Runde 19'!E25</f>
        <v>80</v>
      </c>
      <c r="T8" s="1" t="str">
        <f>'Runde 20'!E25</f>
        <v>0</v>
      </c>
      <c r="U8" s="1" t="str">
        <f>'Runde 21'!E25</f>
        <v>0</v>
      </c>
      <c r="V8" s="135" t="str">
        <f>'Runde 22'!E25</f>
        <v>0</v>
      </c>
      <c r="W8" s="135" t="str">
        <f>'Runde 23'!E25</f>
        <v>0</v>
      </c>
      <c r="X8" s="135" t="str">
        <f>'Runde 24'!E25</f>
        <v>0</v>
      </c>
      <c r="Y8" s="135" t="str">
        <f>'Runde 25'!E25</f>
        <v>0</v>
      </c>
      <c r="Z8" s="135" t="str">
        <f>'Runde 26'!E25</f>
        <v>0</v>
      </c>
      <c r="AA8" s="135" t="str">
        <f>'Runde 27'!E25</f>
        <v>0</v>
      </c>
      <c r="AB8" s="135" t="str">
        <f>'Runde 28'!E25</f>
        <v>0</v>
      </c>
      <c r="AC8" s="135" t="str">
        <f>'Runde 29'!E25</f>
        <v>0</v>
      </c>
      <c r="AD8" s="135" t="str">
        <f>'Runde 30'!E25</f>
        <v>0</v>
      </c>
    </row>
    <row r="10" spans="1:30">
      <c r="A10" s="77" t="s">
        <v>24</v>
      </c>
      <c r="B10" s="78"/>
      <c r="C10" s="78"/>
      <c r="D10" s="78"/>
      <c r="E10" s="78"/>
      <c r="F10" s="78"/>
      <c r="G10" s="78"/>
      <c r="H10" s="78"/>
      <c r="I10" s="78"/>
      <c r="J10" s="78"/>
      <c r="K10" s="78"/>
      <c r="L10" s="78"/>
      <c r="M10" s="78"/>
      <c r="N10" s="78"/>
      <c r="O10" s="78"/>
      <c r="P10" s="78"/>
      <c r="Q10" s="78"/>
      <c r="R10" s="78"/>
      <c r="S10" s="78"/>
      <c r="T10" s="78"/>
      <c r="U10" s="78"/>
      <c r="V10" s="78"/>
      <c r="W10" s="78"/>
      <c r="X10" s="78"/>
      <c r="Y10" s="78"/>
      <c r="Z10" s="78"/>
      <c r="AA10" s="78"/>
      <c r="AB10" s="78"/>
      <c r="AC10" s="78"/>
      <c r="AD10" s="34"/>
    </row>
    <row r="11" spans="1:30">
      <c r="A11" s="1" t="s">
        <v>26</v>
      </c>
      <c r="B11" s="1" t="s">
        <v>27</v>
      </c>
      <c r="C11" s="1" t="s">
        <v>28</v>
      </c>
      <c r="D11" s="1" t="s">
        <v>29</v>
      </c>
      <c r="E11" s="1" t="s">
        <v>30</v>
      </c>
      <c r="F11" s="1" t="s">
        <v>31</v>
      </c>
      <c r="G11" s="1" t="s">
        <v>32</v>
      </c>
      <c r="H11" s="1" t="s">
        <v>33</v>
      </c>
      <c r="I11" s="1" t="s">
        <v>34</v>
      </c>
      <c r="J11" s="1" t="s">
        <v>35</v>
      </c>
      <c r="K11" s="1" t="s">
        <v>36</v>
      </c>
      <c r="L11" s="1" t="s">
        <v>37</v>
      </c>
      <c r="M11" s="1" t="s">
        <v>38</v>
      </c>
      <c r="N11" s="1" t="s">
        <v>39</v>
      </c>
      <c r="O11" s="1" t="s">
        <v>40</v>
      </c>
      <c r="P11" s="1" t="s">
        <v>41</v>
      </c>
      <c r="Q11" s="1" t="s">
        <v>42</v>
      </c>
      <c r="R11" s="1" t="s">
        <v>43</v>
      </c>
      <c r="S11" s="1" t="s">
        <v>44</v>
      </c>
      <c r="T11" s="1" t="s">
        <v>45</v>
      </c>
      <c r="U11" s="1" t="s">
        <v>83</v>
      </c>
      <c r="V11" s="1" t="s">
        <v>84</v>
      </c>
      <c r="W11" s="1" t="s">
        <v>85</v>
      </c>
      <c r="X11" s="1" t="s">
        <v>86</v>
      </c>
      <c r="Y11" s="1" t="s">
        <v>87</v>
      </c>
      <c r="Z11" s="1" t="s">
        <v>88</v>
      </c>
      <c r="AA11" s="1" t="s">
        <v>89</v>
      </c>
      <c r="AB11" s="1" t="s">
        <v>90</v>
      </c>
      <c r="AC11" s="1" t="s">
        <v>91</v>
      </c>
      <c r="AD11" s="1" t="s">
        <v>92</v>
      </c>
    </row>
    <row r="12" spans="1:30">
      <c r="A12" s="140">
        <f>'Runde 1'!U25</f>
        <v>61.111111111111114</v>
      </c>
      <c r="B12" s="140">
        <f>'Runde 2'!U25</f>
        <v>66.666666666666657</v>
      </c>
      <c r="C12" s="140">
        <f>'Runde 3'!U25</f>
        <v>77.777777777777786</v>
      </c>
      <c r="D12" s="140">
        <f>'Runde 4'!U25</f>
        <v>50</v>
      </c>
      <c r="E12" s="140">
        <f>'Runde 5'!U25</f>
        <v>61.111111111111114</v>
      </c>
      <c r="F12" s="140">
        <f>'Runde 6'!U25</f>
        <v>83.333333333333343</v>
      </c>
      <c r="G12" s="140">
        <f>'Runde 7'!U25</f>
        <v>61.111111111111114</v>
      </c>
      <c r="H12" s="140">
        <f>'Runde 8'!U25</f>
        <v>66.666666666666657</v>
      </c>
      <c r="I12" s="140">
        <f>'Runde 9'!U25</f>
        <v>38.888888888888893</v>
      </c>
      <c r="J12" s="140">
        <f>'Runde 10'!U25</f>
        <v>66.666666666666657</v>
      </c>
      <c r="K12" s="140">
        <f>'Runde 11'!U25</f>
        <v>72.222222222222214</v>
      </c>
      <c r="L12" s="140">
        <f>'Runde 12'!U25</f>
        <v>50</v>
      </c>
      <c r="M12" s="140">
        <f>'Runde 13'!U25</f>
        <v>66.666666666666657</v>
      </c>
      <c r="N12" s="140">
        <f>'Runde 14'!U25</f>
        <v>72.222222222222214</v>
      </c>
      <c r="O12" s="140">
        <f>'Runde 15'!U25</f>
        <v>83.333333333333343</v>
      </c>
      <c r="P12" s="140">
        <f>'Runde 16'!U25</f>
        <v>61.111111111111114</v>
      </c>
      <c r="Q12" s="140">
        <f>'Runde 17'!U25</f>
        <v>72.222222222222214</v>
      </c>
      <c r="R12" s="140">
        <f>'Runde 18'!U25</f>
        <v>72.222222222222214</v>
      </c>
      <c r="S12" s="140">
        <f>'Runde 19'!U25</f>
        <v>55.555555555555557</v>
      </c>
      <c r="T12" s="140" t="str">
        <f>'Runde 20'!U25</f>
        <v/>
      </c>
      <c r="U12" s="140" t="str">
        <f>'Runde 21'!U25</f>
        <v/>
      </c>
      <c r="V12" s="141" t="str">
        <f>'Runde 22'!U25</f>
        <v/>
      </c>
      <c r="W12" s="141" t="str">
        <f>'Runde 23'!U25</f>
        <v/>
      </c>
      <c r="X12" s="141" t="str">
        <f>'Runde 24'!U25</f>
        <v/>
      </c>
      <c r="Y12" s="141" t="str">
        <f>'Runde 25'!U25</f>
        <v/>
      </c>
      <c r="Z12" s="141" t="str">
        <f>'Runde 26'!U25</f>
        <v/>
      </c>
      <c r="AA12" s="141" t="str">
        <f>'Runde 27'!U25</f>
        <v/>
      </c>
      <c r="AB12" s="141" t="str">
        <f>'Runde 28'!U25</f>
        <v/>
      </c>
      <c r="AC12" s="141" t="str">
        <f>'Runde 29'!U25</f>
        <v/>
      </c>
      <c r="AD12" s="141" t="str">
        <f>'Runde 30'!U25</f>
        <v/>
      </c>
    </row>
    <row r="14" spans="1:30">
      <c r="A14" s="77" t="s">
        <v>106</v>
      </c>
      <c r="B14" s="78"/>
      <c r="C14" s="78"/>
      <c r="D14" s="78"/>
      <c r="E14" s="78"/>
      <c r="F14" s="78"/>
      <c r="G14" s="78"/>
      <c r="H14" s="78"/>
      <c r="I14" s="78"/>
      <c r="J14" s="78"/>
      <c r="K14" s="78"/>
      <c r="L14" s="78"/>
      <c r="M14" s="78"/>
      <c r="N14" s="78"/>
      <c r="O14" s="78"/>
      <c r="P14" s="78"/>
      <c r="Q14" s="78"/>
      <c r="R14" s="78"/>
      <c r="S14" s="78"/>
      <c r="T14" s="78"/>
      <c r="U14" s="78"/>
      <c r="V14" s="78"/>
      <c r="W14" s="78"/>
      <c r="X14" s="78"/>
      <c r="Y14" s="78"/>
      <c r="Z14" s="78"/>
      <c r="AA14" s="78"/>
      <c r="AB14" s="78"/>
      <c r="AC14" s="78"/>
      <c r="AD14" s="34"/>
    </row>
    <row r="15" spans="1:30">
      <c r="A15" s="1" t="s">
        <v>26</v>
      </c>
      <c r="B15" s="1" t="s">
        <v>27</v>
      </c>
      <c r="C15" s="1" t="s">
        <v>28</v>
      </c>
      <c r="D15" s="1" t="s">
        <v>29</v>
      </c>
      <c r="E15" s="1" t="s">
        <v>30</v>
      </c>
      <c r="F15" s="1" t="s">
        <v>31</v>
      </c>
      <c r="G15" s="1" t="s">
        <v>32</v>
      </c>
      <c r="H15" s="1" t="s">
        <v>33</v>
      </c>
      <c r="I15" s="1" t="s">
        <v>34</v>
      </c>
      <c r="J15" s="1" t="s">
        <v>35</v>
      </c>
      <c r="K15" s="1" t="s">
        <v>36</v>
      </c>
      <c r="L15" s="1" t="s">
        <v>37</v>
      </c>
      <c r="M15" s="1" t="s">
        <v>38</v>
      </c>
      <c r="N15" s="1" t="s">
        <v>39</v>
      </c>
      <c r="O15" s="1" t="s">
        <v>40</v>
      </c>
      <c r="P15" s="1" t="s">
        <v>41</v>
      </c>
      <c r="Q15" s="1" t="s">
        <v>42</v>
      </c>
      <c r="R15" s="1" t="s">
        <v>43</v>
      </c>
      <c r="S15" s="1" t="s">
        <v>44</v>
      </c>
      <c r="T15" s="1" t="s">
        <v>45</v>
      </c>
      <c r="U15" s="1" t="s">
        <v>83</v>
      </c>
      <c r="V15" s="1" t="s">
        <v>84</v>
      </c>
      <c r="W15" s="1" t="s">
        <v>85</v>
      </c>
      <c r="X15" s="1" t="s">
        <v>86</v>
      </c>
      <c r="Y15" s="1" t="s">
        <v>87</v>
      </c>
      <c r="Z15" s="1" t="s">
        <v>88</v>
      </c>
      <c r="AA15" s="1" t="s">
        <v>89</v>
      </c>
      <c r="AB15" s="1" t="s">
        <v>90</v>
      </c>
      <c r="AC15" s="1" t="s">
        <v>91</v>
      </c>
      <c r="AD15" s="1" t="s">
        <v>92</v>
      </c>
    </row>
    <row r="16" spans="1:30">
      <c r="A16" s="140">
        <f>'Runde 1'!K25</f>
        <v>58.928571428571431</v>
      </c>
      <c r="B16" s="140">
        <f>'Runde 2'!K25</f>
        <v>68.75</v>
      </c>
      <c r="C16" s="140">
        <f>'Runde 3'!K25</f>
        <v>73.214285714285722</v>
      </c>
      <c r="D16" s="140">
        <f>'Runde 4'!K25</f>
        <v>72.916666666666671</v>
      </c>
      <c r="E16" s="140">
        <f>'Runde 5'!K25</f>
        <v>52.678571428571431</v>
      </c>
      <c r="F16" s="140">
        <f>'Runde 6'!K25</f>
        <v>79.464285714285722</v>
      </c>
      <c r="G16" s="140">
        <f>'Runde 7'!K25</f>
        <v>74.107142857142861</v>
      </c>
      <c r="H16" s="140">
        <f>'Runde 8'!K25</f>
        <v>58.035714285714285</v>
      </c>
      <c r="I16" s="140">
        <f>'Runde 9'!K25</f>
        <v>86.607142857142861</v>
      </c>
      <c r="J16" s="140">
        <f>'Runde 10'!K25</f>
        <v>74.107142857142861</v>
      </c>
      <c r="K16" s="140">
        <f>'Runde 11'!K25</f>
        <v>86.607142857142861</v>
      </c>
      <c r="L16" s="140">
        <f>'Runde 12'!K25</f>
        <v>67.857142857142861</v>
      </c>
      <c r="M16" s="140">
        <f>'Runde 13'!K25</f>
        <v>74.107142857142861</v>
      </c>
      <c r="N16" s="140">
        <f>'Runde 14'!K25</f>
        <v>79.464285714285722</v>
      </c>
      <c r="O16" s="140">
        <f>'Runde 15'!K25</f>
        <v>85.714285714285722</v>
      </c>
      <c r="P16" s="140">
        <f>'Runde 16'!K25</f>
        <v>79.464285714285722</v>
      </c>
      <c r="Q16" s="140">
        <f>'Runde 17'!K25</f>
        <v>66.964285714285722</v>
      </c>
      <c r="R16" s="140">
        <f>'Runde 18'!K25</f>
        <v>74.107142857142861</v>
      </c>
      <c r="S16" s="140">
        <f>'Runde 19'!K25</f>
        <v>46.428571428571431</v>
      </c>
      <c r="T16" s="140" t="str">
        <f>'Runde 20'!K25</f>
        <v/>
      </c>
      <c r="U16" s="140" t="str">
        <f>'Runde 21'!K25</f>
        <v/>
      </c>
      <c r="V16" s="141" t="str">
        <f>'Runde 22'!K25</f>
        <v/>
      </c>
      <c r="W16" s="141" t="str">
        <f>'Runde 23'!K25</f>
        <v/>
      </c>
      <c r="X16" s="141" t="str">
        <f>'Runde 24'!K25</f>
        <v/>
      </c>
      <c r="Y16" s="141" t="str">
        <f>'Runde 25'!K25</f>
        <v/>
      </c>
      <c r="Z16" s="141" t="str">
        <f>'Runde 26'!K25</f>
        <v/>
      </c>
      <c r="AA16" s="141" t="str">
        <f>'Runde 27'!K25</f>
        <v/>
      </c>
      <c r="AB16" s="141" t="str">
        <f>'Runde 28'!K25</f>
        <v/>
      </c>
      <c r="AC16" s="141" t="str">
        <f>'Runde 29'!K25</f>
        <v/>
      </c>
      <c r="AD16" s="141" t="str">
        <f>'Runde 30'!K25</f>
        <v/>
      </c>
    </row>
    <row r="18" spans="1:31">
      <c r="A18" s="77" t="s">
        <v>13</v>
      </c>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34"/>
    </row>
    <row r="19" spans="1:31">
      <c r="A19" s="1" t="s">
        <v>26</v>
      </c>
      <c r="B19" s="1" t="s">
        <v>27</v>
      </c>
      <c r="C19" s="1" t="s">
        <v>28</v>
      </c>
      <c r="D19" s="1" t="s">
        <v>29</v>
      </c>
      <c r="E19" s="1" t="s">
        <v>30</v>
      </c>
      <c r="F19" s="1" t="s">
        <v>31</v>
      </c>
      <c r="G19" s="1" t="s">
        <v>32</v>
      </c>
      <c r="H19" s="1" t="s">
        <v>33</v>
      </c>
      <c r="I19" s="1" t="s">
        <v>34</v>
      </c>
      <c r="J19" s="1" t="s">
        <v>35</v>
      </c>
      <c r="K19" s="1" t="s">
        <v>36</v>
      </c>
      <c r="L19" s="1" t="s">
        <v>37</v>
      </c>
      <c r="M19" s="1" t="s">
        <v>38</v>
      </c>
      <c r="N19" s="1" t="s">
        <v>39</v>
      </c>
      <c r="O19" s="1" t="s">
        <v>40</v>
      </c>
      <c r="P19" s="1" t="s">
        <v>41</v>
      </c>
      <c r="Q19" s="1" t="s">
        <v>42</v>
      </c>
      <c r="R19" s="1" t="s">
        <v>43</v>
      </c>
      <c r="S19" s="1" t="s">
        <v>44</v>
      </c>
      <c r="T19" s="1" t="s">
        <v>45</v>
      </c>
      <c r="U19" s="1" t="s">
        <v>83</v>
      </c>
      <c r="V19" s="1" t="s">
        <v>84</v>
      </c>
      <c r="W19" s="1" t="s">
        <v>85</v>
      </c>
      <c r="X19" s="1" t="s">
        <v>86</v>
      </c>
      <c r="Y19" s="1" t="s">
        <v>87</v>
      </c>
      <c r="Z19" s="1" t="s">
        <v>88</v>
      </c>
      <c r="AA19" s="1" t="s">
        <v>89</v>
      </c>
      <c r="AB19" s="1" t="s">
        <v>90</v>
      </c>
      <c r="AC19" s="1" t="s">
        <v>91</v>
      </c>
      <c r="AD19" s="1" t="s">
        <v>92</v>
      </c>
    </row>
    <row r="20" spans="1:31">
      <c r="A20" s="140">
        <f>'Runde 1'!P25</f>
        <v>34</v>
      </c>
      <c r="B20" s="140">
        <f>'Runde 2'!P25</f>
        <v>34</v>
      </c>
      <c r="C20" s="140">
        <f>'Runde 3'!P25</f>
        <v>32</v>
      </c>
      <c r="D20" s="140">
        <f>'Runde 4'!P25</f>
        <v>33</v>
      </c>
      <c r="E20" s="140">
        <f>'Runde 5'!P25</f>
        <v>36</v>
      </c>
      <c r="F20" s="140">
        <f>'Runde 6'!P25</f>
        <v>36</v>
      </c>
      <c r="G20" s="140">
        <f>'Runde 7'!P25</f>
        <v>31</v>
      </c>
      <c r="H20" s="140">
        <f>'Runde 8'!P25</f>
        <v>34</v>
      </c>
      <c r="I20" s="140">
        <f>'Runde 9'!P25</f>
        <v>28</v>
      </c>
      <c r="J20" s="140">
        <f>'Runde 10'!P25</f>
        <v>30</v>
      </c>
      <c r="K20" s="140">
        <f>'Runde 11'!P25</f>
        <v>32</v>
      </c>
      <c r="L20" s="140">
        <f>'Runde 12'!P25</f>
        <v>31</v>
      </c>
      <c r="M20" s="140">
        <f>'Runde 13'!P25</f>
        <v>30</v>
      </c>
      <c r="N20" s="140">
        <f>'Runde 14'!P25</f>
        <v>31</v>
      </c>
      <c r="O20" s="140">
        <f>'Runde 15'!P25</f>
        <v>33</v>
      </c>
      <c r="P20" s="140">
        <f>'Runde 16'!P25</f>
        <v>29</v>
      </c>
      <c r="Q20" s="140">
        <f>'Runde 17'!P25</f>
        <v>33</v>
      </c>
      <c r="R20" s="140">
        <f>'Runde 18'!P25</f>
        <v>39</v>
      </c>
      <c r="S20" s="140">
        <f>'Runde 19'!P25</f>
        <v>33</v>
      </c>
      <c r="T20" s="140" t="str">
        <f>'Runde 20'!P25</f>
        <v/>
      </c>
      <c r="U20" s="140" t="str">
        <f>'Runde 21'!P25</f>
        <v/>
      </c>
      <c r="V20" s="141" t="str">
        <f>'Runde 22'!P25</f>
        <v/>
      </c>
      <c r="W20" s="141" t="str">
        <f>'Runde 23'!P25</f>
        <v/>
      </c>
      <c r="X20" s="141" t="str">
        <f>'Runde 24'!P25</f>
        <v/>
      </c>
      <c r="Y20" s="141" t="str">
        <f>'Runde 25'!P25</f>
        <v/>
      </c>
      <c r="Z20" s="141" t="str">
        <f>'Runde 26'!P25</f>
        <v/>
      </c>
      <c r="AA20" s="141" t="str">
        <f>'Runde 27'!P25</f>
        <v/>
      </c>
      <c r="AB20" s="141" t="str">
        <f>'Runde 28'!P25</f>
        <v/>
      </c>
      <c r="AC20" s="141" t="str">
        <f>'Runde 29'!P25</f>
        <v/>
      </c>
      <c r="AD20" s="141" t="str">
        <f>'Runde 30'!P25</f>
        <v/>
      </c>
    </row>
    <row r="22" spans="1:31">
      <c r="A22" s="77" t="s">
        <v>108</v>
      </c>
      <c r="B22" s="78"/>
      <c r="C22" s="78"/>
      <c r="D22" s="78"/>
      <c r="E22" s="78"/>
      <c r="F22" s="78"/>
      <c r="G22" s="78"/>
      <c r="H22" s="78"/>
      <c r="I22" s="78"/>
      <c r="J22" s="78"/>
      <c r="K22" s="78"/>
      <c r="L22" s="78"/>
      <c r="M22" s="78"/>
      <c r="N22" s="78"/>
      <c r="O22" s="78"/>
      <c r="P22" s="78"/>
      <c r="Q22" s="78"/>
      <c r="R22" s="78"/>
      <c r="S22" s="78"/>
      <c r="T22" s="78"/>
      <c r="U22" s="78"/>
      <c r="V22" s="78"/>
      <c r="W22" s="78"/>
      <c r="X22" s="78"/>
      <c r="Y22" s="78"/>
      <c r="Z22" s="78"/>
      <c r="AA22" s="78"/>
      <c r="AB22" s="78"/>
      <c r="AC22" s="78"/>
      <c r="AD22" s="34"/>
      <c r="AE22" s="212" t="s">
        <v>151</v>
      </c>
    </row>
    <row r="23" spans="1:31">
      <c r="A23" s="1" t="s">
        <v>26</v>
      </c>
      <c r="B23" s="1" t="s">
        <v>27</v>
      </c>
      <c r="C23" s="1" t="s">
        <v>28</v>
      </c>
      <c r="D23" s="1" t="s">
        <v>29</v>
      </c>
      <c r="E23" s="1" t="s">
        <v>30</v>
      </c>
      <c r="F23" s="1" t="s">
        <v>31</v>
      </c>
      <c r="G23" s="1" t="s">
        <v>32</v>
      </c>
      <c r="H23" s="1" t="s">
        <v>33</v>
      </c>
      <c r="I23" s="1" t="s">
        <v>34</v>
      </c>
      <c r="J23" s="1" t="s">
        <v>35</v>
      </c>
      <c r="K23" s="1" t="s">
        <v>36</v>
      </c>
      <c r="L23" s="1" t="s">
        <v>37</v>
      </c>
      <c r="M23" s="1" t="s">
        <v>38</v>
      </c>
      <c r="N23" s="1" t="s">
        <v>39</v>
      </c>
      <c r="O23" s="1" t="s">
        <v>40</v>
      </c>
      <c r="P23" s="1" t="s">
        <v>41</v>
      </c>
      <c r="Q23" s="1" t="s">
        <v>42</v>
      </c>
      <c r="R23" s="1" t="s">
        <v>43</v>
      </c>
      <c r="S23" s="1" t="s">
        <v>44</v>
      </c>
      <c r="T23" s="1" t="s">
        <v>45</v>
      </c>
      <c r="U23" s="1" t="s">
        <v>83</v>
      </c>
      <c r="V23" s="1" t="s">
        <v>84</v>
      </c>
      <c r="W23" s="1" t="s">
        <v>85</v>
      </c>
      <c r="X23" s="1" t="s">
        <v>86</v>
      </c>
      <c r="Y23" s="1" t="s">
        <v>87</v>
      </c>
      <c r="Z23" s="1" t="s">
        <v>88</v>
      </c>
      <c r="AA23" s="1" t="s">
        <v>89</v>
      </c>
      <c r="AB23" s="1" t="s">
        <v>90</v>
      </c>
      <c r="AC23" s="1" t="s">
        <v>91</v>
      </c>
      <c r="AD23" s="1" t="s">
        <v>92</v>
      </c>
    </row>
    <row r="24" spans="1:31">
      <c r="A24" s="175">
        <f>'Runde 1'!S25</f>
        <v>4.2750000000000004</v>
      </c>
      <c r="B24" s="175">
        <f>'Runde 2'!S25</f>
        <v>6.5285714285714285</v>
      </c>
      <c r="C24" s="175">
        <f>'Runde 3'!S25</f>
        <v>6.9642857142857144</v>
      </c>
      <c r="D24" s="175">
        <f>'Runde 4'!S25</f>
        <v>0</v>
      </c>
      <c r="E24" s="175">
        <f>'Runde 5'!S25</f>
        <v>0</v>
      </c>
      <c r="F24" s="175">
        <f>'Runde 6'!S25</f>
        <v>5.5267857142857144</v>
      </c>
      <c r="G24" s="175">
        <f>'Runde 7'!S25</f>
        <v>6.7833333333333332</v>
      </c>
      <c r="H24" s="175">
        <f>'Runde 8'!S25</f>
        <v>0</v>
      </c>
      <c r="I24" s="175">
        <f>'Runde 9'!S25</f>
        <v>6.125</v>
      </c>
      <c r="J24" s="175">
        <f>'Runde 10'!S25</f>
        <v>5.0833333333333339</v>
      </c>
      <c r="K24" s="175">
        <f>'Runde 11'!S25</f>
        <v>3.6714285714285713</v>
      </c>
      <c r="L24" s="175">
        <f>'Runde 12'!S25</f>
        <v>0</v>
      </c>
      <c r="M24" s="175">
        <f>'Runde 13'!S25</f>
        <v>64.166666666666671</v>
      </c>
      <c r="N24" s="175">
        <f>'Runde 14'!S25</f>
        <v>5.2142857142857144</v>
      </c>
      <c r="O24" s="175">
        <f>'Runde 15'!S25</f>
        <v>0</v>
      </c>
      <c r="P24" s="175">
        <f>'Runde 16'!S25</f>
        <v>5.6607142857142856</v>
      </c>
      <c r="Q24" s="175">
        <f>'Runde 17'!S25</f>
        <v>5.0773809523809526</v>
      </c>
      <c r="R24" s="175">
        <f>'Runde 18'!S25</f>
        <v>6.2437500000000004</v>
      </c>
      <c r="S24" s="175">
        <f>'Runde 19'!S25</f>
        <v>0</v>
      </c>
      <c r="T24" s="175" t="str">
        <f>'Runde 20'!S25</f>
        <v/>
      </c>
      <c r="U24" s="175" t="str">
        <f>'Runde 21'!S25</f>
        <v/>
      </c>
      <c r="V24" s="175" t="str">
        <f>'Runde 22'!S25</f>
        <v/>
      </c>
      <c r="W24" s="175" t="str">
        <f>'Runde 23'!S25</f>
        <v/>
      </c>
      <c r="X24" s="175" t="str">
        <f>'Runde 24'!S25</f>
        <v/>
      </c>
      <c r="Y24" s="175" t="str">
        <f>'Runde 25'!S25</f>
        <v/>
      </c>
      <c r="Z24" s="175" t="str">
        <f>'Runde 26'!S25</f>
        <v/>
      </c>
      <c r="AA24" s="175" t="str">
        <f>'Runde 27'!S25</f>
        <v/>
      </c>
      <c r="AB24" s="175" t="str">
        <f>'Runde 28'!S25</f>
        <v/>
      </c>
      <c r="AC24" s="175" t="str">
        <f>'Runde 29'!S25</f>
        <v/>
      </c>
      <c r="AD24" s="175" t="str">
        <f>'Runde 30'!S25</f>
        <v/>
      </c>
      <c r="AE24" s="176"/>
    </row>
    <row r="26" spans="1:31">
      <c r="A26" s="77" t="s">
        <v>163</v>
      </c>
      <c r="B26" s="78"/>
      <c r="C26" s="78"/>
      <c r="D26" s="78"/>
      <c r="E26" s="78"/>
      <c r="F26" s="78"/>
      <c r="G26" s="78"/>
      <c r="H26" s="78"/>
      <c r="I26" s="78"/>
      <c r="J26" s="78"/>
      <c r="K26" s="78"/>
      <c r="L26" s="78"/>
      <c r="M26" s="78"/>
      <c r="N26" s="78"/>
      <c r="O26" s="78"/>
      <c r="P26" s="78"/>
      <c r="Q26" s="78"/>
      <c r="R26" s="78"/>
      <c r="S26" s="78"/>
      <c r="T26" s="78"/>
      <c r="U26" s="78"/>
      <c r="V26" s="78"/>
      <c r="W26" s="78"/>
      <c r="X26" s="78"/>
      <c r="Y26" s="78"/>
      <c r="Z26" s="78"/>
      <c r="AA26" s="78"/>
      <c r="AB26" s="78"/>
      <c r="AC26" s="78"/>
      <c r="AD26" s="34"/>
    </row>
    <row r="27" spans="1:31">
      <c r="A27" s="1" t="s">
        <v>26</v>
      </c>
      <c r="B27" s="1" t="s">
        <v>27</v>
      </c>
      <c r="C27" s="1" t="s">
        <v>28</v>
      </c>
      <c r="D27" s="1" t="s">
        <v>29</v>
      </c>
      <c r="E27" s="1" t="s">
        <v>30</v>
      </c>
      <c r="F27" s="1" t="s">
        <v>31</v>
      </c>
      <c r="G27" s="1" t="s">
        <v>32</v>
      </c>
      <c r="H27" s="1" t="s">
        <v>33</v>
      </c>
      <c r="I27" s="1" t="s">
        <v>34</v>
      </c>
      <c r="J27" s="1" t="s">
        <v>35</v>
      </c>
      <c r="K27" s="1" t="s">
        <v>36</v>
      </c>
      <c r="L27" s="1" t="s">
        <v>37</v>
      </c>
      <c r="M27" s="1" t="s">
        <v>38</v>
      </c>
      <c r="N27" s="1" t="s">
        <v>39</v>
      </c>
      <c r="O27" s="1" t="s">
        <v>40</v>
      </c>
      <c r="P27" s="1" t="s">
        <v>41</v>
      </c>
      <c r="Q27" s="1" t="s">
        <v>42</v>
      </c>
      <c r="R27" s="1" t="s">
        <v>43</v>
      </c>
      <c r="S27" s="1" t="s">
        <v>44</v>
      </c>
      <c r="T27" s="1" t="s">
        <v>45</v>
      </c>
      <c r="U27" s="1" t="s">
        <v>83</v>
      </c>
      <c r="V27" s="1" t="s">
        <v>84</v>
      </c>
      <c r="W27" s="1" t="s">
        <v>85</v>
      </c>
      <c r="X27" s="1" t="s">
        <v>86</v>
      </c>
      <c r="Y27" s="1" t="s">
        <v>87</v>
      </c>
      <c r="Z27" s="1" t="s">
        <v>88</v>
      </c>
      <c r="AA27" s="1" t="s">
        <v>89</v>
      </c>
      <c r="AB27" s="1" t="s">
        <v>90</v>
      </c>
      <c r="AC27" s="1" t="s">
        <v>91</v>
      </c>
      <c r="AD27" s="1" t="s">
        <v>92</v>
      </c>
    </row>
    <row r="28" spans="1:31">
      <c r="A28" s="175">
        <f>'Runde 1'!X25</f>
        <v>1</v>
      </c>
      <c r="B28" s="175" t="str">
        <f>'Runde 2'!X25</f>
        <v/>
      </c>
      <c r="C28" s="175">
        <f>'Runde 3'!X25</f>
        <v>2</v>
      </c>
      <c r="D28" s="175">
        <f>'Runde 4'!X25</f>
        <v>1</v>
      </c>
      <c r="E28" s="175" t="str">
        <f>'Runde 5'!X25</f>
        <v/>
      </c>
      <c r="F28" s="175">
        <f>'Runde 6'!X25</f>
        <v>1</v>
      </c>
      <c r="G28" s="175">
        <f>'Runde 7'!X25</f>
        <v>3</v>
      </c>
      <c r="H28" s="175">
        <f>'Runde 8'!X25</f>
        <v>2</v>
      </c>
      <c r="I28" s="175">
        <f>'Runde 9'!X25</f>
        <v>3</v>
      </c>
      <c r="J28" s="175">
        <f>'Runde 10'!X25</f>
        <v>7</v>
      </c>
      <c r="K28" s="175">
        <f>'Runde 11'!X25</f>
        <v>5</v>
      </c>
      <c r="L28" s="175">
        <f>'Runde 12'!X25</f>
        <v>2</v>
      </c>
      <c r="M28" s="175">
        <f>'Runde 13'!X25</f>
        <v>5</v>
      </c>
      <c r="N28" s="175">
        <f>'Runde 14'!X25</f>
        <v>3</v>
      </c>
      <c r="O28" s="175">
        <f>'Runde 15'!X25</f>
        <v>2</v>
      </c>
      <c r="P28" s="175">
        <f>'Runde 16'!X25</f>
        <v>1</v>
      </c>
      <c r="Q28" s="175">
        <f>'Runde 17'!X25</f>
        <v>1</v>
      </c>
      <c r="R28" s="175">
        <f>'Runde 18'!X25</f>
        <v>1</v>
      </c>
      <c r="S28" s="175">
        <f>'Runde 19'!X25</f>
        <v>3</v>
      </c>
      <c r="T28" s="175" t="str">
        <f>'Runde 20'!X25</f>
        <v/>
      </c>
      <c r="U28" s="175" t="str">
        <f>'Runde 21'!X25</f>
        <v/>
      </c>
      <c r="V28" s="175" t="str">
        <f>'Runde 22'!X25</f>
        <v/>
      </c>
      <c r="W28" s="175" t="str">
        <f>'Runde 23'!X25</f>
        <v/>
      </c>
      <c r="X28" s="175" t="str">
        <f>'Runde 24'!X25</f>
        <v/>
      </c>
      <c r="Y28" s="175" t="str">
        <f>'Runde 25'!X25</f>
        <v/>
      </c>
      <c r="Z28" s="175" t="str">
        <f>'Runde 26'!X25</f>
        <v/>
      </c>
      <c r="AA28" s="175" t="str">
        <f>'Runde 27'!X25</f>
        <v/>
      </c>
      <c r="AB28" s="175" t="str">
        <f>'Runde 28'!X25</f>
        <v/>
      </c>
      <c r="AC28" s="175" t="str">
        <f>'Runde 29'!X25</f>
        <v/>
      </c>
      <c r="AD28" s="175" t="str">
        <f>'Runde 30'!X25</f>
        <v/>
      </c>
    </row>
    <row r="30" spans="1:31">
      <c r="A30" s="77" t="s">
        <v>49</v>
      </c>
      <c r="B30" s="78"/>
      <c r="C30" s="78"/>
      <c r="D30" s="78"/>
      <c r="E30" s="78"/>
      <c r="F30" s="78"/>
      <c r="G30" s="78"/>
      <c r="H30" s="78"/>
      <c r="I30" s="78"/>
      <c r="J30" s="78"/>
      <c r="K30" s="78"/>
      <c r="L30" s="78"/>
      <c r="M30" s="78"/>
      <c r="N30" s="78"/>
      <c r="O30" s="78"/>
      <c r="P30" s="78"/>
      <c r="Q30" s="78"/>
      <c r="R30" s="78"/>
      <c r="S30" s="78"/>
      <c r="T30" s="78"/>
      <c r="U30" s="78"/>
      <c r="V30" s="78"/>
      <c r="W30" s="78"/>
      <c r="X30" s="78"/>
      <c r="Y30" s="78"/>
      <c r="Z30" s="78"/>
      <c r="AA30" s="78"/>
      <c r="AB30" s="78"/>
      <c r="AC30" s="78"/>
      <c r="AD30" s="34"/>
    </row>
    <row r="31" spans="1:31">
      <c r="A31" s="1" t="s">
        <v>26</v>
      </c>
      <c r="B31" s="1" t="s">
        <v>27</v>
      </c>
      <c r="C31" s="1" t="s">
        <v>28</v>
      </c>
      <c r="D31" s="1" t="s">
        <v>29</v>
      </c>
      <c r="E31" s="1" t="s">
        <v>30</v>
      </c>
      <c r="F31" s="1" t="s">
        <v>31</v>
      </c>
      <c r="G31" s="1" t="s">
        <v>32</v>
      </c>
      <c r="H31" s="1" t="s">
        <v>33</v>
      </c>
      <c r="I31" s="1" t="s">
        <v>34</v>
      </c>
      <c r="J31" s="1" t="s">
        <v>35</v>
      </c>
      <c r="K31" s="1" t="s">
        <v>36</v>
      </c>
      <c r="L31" s="1" t="s">
        <v>37</v>
      </c>
      <c r="M31" s="1" t="s">
        <v>38</v>
      </c>
      <c r="N31" s="1" t="s">
        <v>39</v>
      </c>
      <c r="O31" s="1" t="s">
        <v>40</v>
      </c>
      <c r="P31" s="1" t="s">
        <v>41</v>
      </c>
      <c r="Q31" s="1" t="s">
        <v>42</v>
      </c>
      <c r="R31" s="1" t="s">
        <v>43</v>
      </c>
      <c r="S31" s="1" t="s">
        <v>44</v>
      </c>
      <c r="T31" s="1" t="s">
        <v>45</v>
      </c>
      <c r="U31" s="1" t="s">
        <v>83</v>
      </c>
      <c r="V31" s="1" t="s">
        <v>84</v>
      </c>
      <c r="W31" s="1" t="s">
        <v>85</v>
      </c>
      <c r="X31" s="1" t="s">
        <v>86</v>
      </c>
      <c r="Y31" s="1" t="s">
        <v>87</v>
      </c>
      <c r="Z31" s="1" t="s">
        <v>88</v>
      </c>
      <c r="AA31" s="1" t="s">
        <v>89</v>
      </c>
      <c r="AB31" s="1" t="s">
        <v>90</v>
      </c>
      <c r="AC31" s="1" t="s">
        <v>91</v>
      </c>
      <c r="AD31" s="1" t="s">
        <v>92</v>
      </c>
    </row>
    <row r="32" spans="1:31">
      <c r="A32" s="175">
        <f>'Runde 1'!V25</f>
        <v>1.9090909090909092</v>
      </c>
      <c r="B32" s="175">
        <f>'Runde 2'!V25</f>
        <v>2.0833333333333335</v>
      </c>
      <c r="C32" s="175">
        <f>'Runde 3'!V25</f>
        <v>1.9285714285714286</v>
      </c>
      <c r="D32" s="175">
        <f>'Runde 4'!V25</f>
        <v>2</v>
      </c>
      <c r="E32" s="175">
        <f>'Runde 5'!V25</f>
        <v>2.1818181818181817</v>
      </c>
      <c r="F32" s="175">
        <f>'Runde 6'!V25</f>
        <v>2.0666666666666669</v>
      </c>
      <c r="G32" s="175">
        <f>'Runde 7'!V25</f>
        <v>1.7272727272727273</v>
      </c>
      <c r="H32" s="175">
        <f>'Runde 8'!V25</f>
        <v>2.0833333333333335</v>
      </c>
      <c r="I32" s="175">
        <f>'Runde 9'!V25</f>
        <v>1.5714285714285714</v>
      </c>
      <c r="J32" s="175">
        <f>'Runde 10'!V25</f>
        <v>1.5833333333333333</v>
      </c>
      <c r="K32" s="175">
        <f>'Runde 11'!V25</f>
        <v>1.7692307692307692</v>
      </c>
      <c r="L32" s="175">
        <f>'Runde 12'!V25</f>
        <v>1.8888888888888888</v>
      </c>
      <c r="M32" s="175">
        <f>'Runde 13'!V25</f>
        <v>1.6666666666666667</v>
      </c>
      <c r="N32" s="175">
        <f>'Runde 14'!V25</f>
        <v>1.7692307692307692</v>
      </c>
      <c r="O32" s="175">
        <f>'Runde 15'!V25</f>
        <v>2</v>
      </c>
      <c r="P32" s="175">
        <f>'Runde 16'!V25</f>
        <v>1.8181818181818181</v>
      </c>
      <c r="Q32" s="175">
        <f>'Runde 17'!V25</f>
        <v>1.9230769230769231</v>
      </c>
      <c r="R32" s="175">
        <f>'Runde 18'!V25</f>
        <v>2.3076923076923075</v>
      </c>
      <c r="S32" s="175">
        <f>'Runde 19'!V25</f>
        <v>1.9</v>
      </c>
      <c r="T32" s="175" t="str">
        <f>'Runde 20'!V25</f>
        <v/>
      </c>
      <c r="U32" s="175" t="str">
        <f>'Runde 21'!V25</f>
        <v/>
      </c>
      <c r="V32" s="175" t="str">
        <f>'Runde 22'!V25</f>
        <v/>
      </c>
      <c r="W32" s="175" t="str">
        <f>'Runde 23'!V25</f>
        <v/>
      </c>
      <c r="X32" s="175" t="str">
        <f>'Runde 24'!V25</f>
        <v/>
      </c>
      <c r="Y32" s="175" t="str">
        <f>'Runde 25'!V25</f>
        <v/>
      </c>
      <c r="Z32" s="175" t="str">
        <f>'Runde 26'!V25</f>
        <v/>
      </c>
      <c r="AA32" s="175" t="str">
        <f>'Runde 27'!V25</f>
        <v/>
      </c>
      <c r="AB32" s="175" t="str">
        <f>'Runde 28'!V25</f>
        <v/>
      </c>
      <c r="AC32" s="175" t="str">
        <f>'Runde 29'!V25</f>
        <v/>
      </c>
      <c r="AD32" s="175" t="str">
        <f>'Runde 30'!V25</f>
        <v/>
      </c>
    </row>
    <row r="34" spans="1:3">
      <c r="A34" s="143" t="s">
        <v>183</v>
      </c>
      <c r="C34" s="1">
        <f>IF(B3=0,"",SUM('Runde 1'!N25,'Runde 2'!N25,'Runde 3'!N25,'Runde 4'!N25,'Runde 5'!N25,'Runde 6'!U35,'Runde 7'!N25,'Runde 8'!N25,'Runde 9'!N25,'Runde 10'!N25,'Runde 11'!N25,'Runde 12'!N25,'Runde 13'!N25,'Runde 14'!N25,'Runde 15'!N25,'Runde 16'!N25,'Runde 17'!N25,'Runde 18'!N25,'Runde 19'!N25,'Runde 20'!N25,'Runde 21'!N25,'Runde 22'!N25,'Runde 23'!N25,'Runde 24'!N25,'Runde 25'!N25,'Runde 26'!N25,'Runde 27'!N25,'Runde 27'!N25,'Runde 28'!N25,'Runde 29'!N25,'Runde 30'!N25))</f>
        <v>17</v>
      </c>
    </row>
    <row r="35" spans="1:3">
      <c r="A35" s="208" t="s">
        <v>184</v>
      </c>
      <c r="C35" s="1">
        <f>IF(B3=0,"",SUM('Runde 1'!O25,'Runde 2'!O25,'Runde 3'!O25,'Runde 4'!O25,'Runde 5'!O25,'Runde 6'!U35,'Runde 7'!O25,'Runde 8'!O25,'Runde 9'!O25,'Runde 10'!O25,'Runde 11'!O25,'Runde 12'!O25,'Runde 13'!O25,'Runde 14'!O25,'Runde 15'!O25,'Runde 16'!O25,'Runde 17'!O25,'Runde 18'!O25,'Runde 19'!O25,'Runde 20'!O25,'Runde 21'!O25,'Runde 22'!O25,'Runde 23'!O25,'Runde 24'!O25,'Runde 25'!O25,'Runde 26'!O25,'Runde 27'!O25,'Runde 27'!O25,'Runde 28'!O25,'Runde 29'!O25,'Runde 30'!O25))</f>
        <v>6</v>
      </c>
    </row>
  </sheetData>
  <sheetProtection selectLockedCells="1" selectUnlockedCells="1"/>
  <phoneticPr fontId="0" type="noConversion"/>
  <pageMargins left="0.75" right="0.75" top="1" bottom="1" header="0.5" footer="0.5"/>
  <pageSetup paperSize="9" orientation="portrait" horizontalDpi="4294967293" r:id="rId1"/>
  <headerFooter alignWithMargins="0"/>
</worksheet>
</file>

<file path=xl/worksheets/sheet4.xml><?xml version="1.0" encoding="utf-8"?>
<worksheet xmlns="http://schemas.openxmlformats.org/spreadsheetml/2006/main" xmlns:r="http://schemas.openxmlformats.org/officeDocument/2006/relationships">
  <sheetPr codeName="Sheet23"/>
  <dimension ref="A1:S165"/>
  <sheetViews>
    <sheetView topLeftCell="A85" workbookViewId="0">
      <selection activeCell="A113" sqref="A113:D137"/>
    </sheetView>
  </sheetViews>
  <sheetFormatPr defaultRowHeight="12.75"/>
  <cols>
    <col min="1" max="1" width="4.140625" customWidth="1"/>
    <col min="2" max="2" width="7.5703125" customWidth="1"/>
    <col min="3" max="3" width="3.7109375" customWidth="1"/>
    <col min="4" max="4" width="7.5703125" customWidth="1"/>
    <col min="5" max="5" width="6.28515625" bestFit="1" customWidth="1"/>
    <col min="6" max="7" width="6.42578125" bestFit="1" customWidth="1"/>
    <col min="8" max="9" width="6.140625" customWidth="1"/>
    <col min="10" max="10" width="7.85546875" bestFit="1" customWidth="1"/>
    <col min="11" max="11" width="5.42578125" customWidth="1"/>
    <col min="12" max="12" width="7" customWidth="1"/>
    <col min="13" max="13" width="4.5703125" customWidth="1"/>
    <col min="14" max="14" width="5" customWidth="1"/>
    <col min="15" max="15" width="4.42578125" customWidth="1"/>
    <col min="16" max="16" width="5.42578125" bestFit="1" customWidth="1"/>
    <col min="17" max="17" width="4.28515625" bestFit="1" customWidth="1"/>
    <col min="18" max="18" width="8.28515625" customWidth="1"/>
  </cols>
  <sheetData>
    <row r="1" spans="1:17" ht="18">
      <c r="A1" s="46" t="s">
        <v>71</v>
      </c>
      <c r="B1" s="45"/>
      <c r="C1" s="45"/>
      <c r="D1" s="45"/>
      <c r="E1" s="45"/>
      <c r="F1" s="45"/>
      <c r="J1" s="47" t="str">
        <f>IF(E25="0","0","1")</f>
        <v>1</v>
      </c>
      <c r="L1" s="45" t="s">
        <v>46</v>
      </c>
      <c r="M1" s="100"/>
    </row>
    <row r="2" spans="1:17" ht="13.5" thickBot="1"/>
    <row r="3" spans="1:17" ht="14.25" thickTop="1" thickBot="1">
      <c r="A3" s="12"/>
      <c r="B3" s="13"/>
      <c r="C3" s="13"/>
      <c r="D3" s="13"/>
      <c r="E3" s="13"/>
      <c r="F3" s="14"/>
      <c r="G3" s="12"/>
      <c r="H3" s="16" t="s">
        <v>22</v>
      </c>
      <c r="I3" s="13"/>
      <c r="J3" s="12"/>
      <c r="K3" s="16" t="s">
        <v>17</v>
      </c>
      <c r="L3" s="13"/>
      <c r="M3" s="12"/>
      <c r="N3" s="16" t="s">
        <v>12</v>
      </c>
      <c r="O3" s="29"/>
      <c r="P3" s="14"/>
      <c r="Q3" s="14"/>
    </row>
    <row r="4" spans="1:17" ht="14.25" thickTop="1" thickBot="1">
      <c r="A4" s="15" t="s">
        <v>0</v>
      </c>
      <c r="B4" s="10" t="s">
        <v>1</v>
      </c>
      <c r="C4" s="10" t="s">
        <v>3</v>
      </c>
      <c r="D4" s="17" t="s">
        <v>4</v>
      </c>
      <c r="E4" s="37" t="s">
        <v>8</v>
      </c>
      <c r="F4" s="30" t="s">
        <v>74</v>
      </c>
      <c r="G4" s="37" t="s">
        <v>19</v>
      </c>
      <c r="H4" s="17" t="s">
        <v>20</v>
      </c>
      <c r="I4" s="38" t="s">
        <v>21</v>
      </c>
      <c r="J4" s="18" t="s">
        <v>14</v>
      </c>
      <c r="K4" s="19" t="s">
        <v>15</v>
      </c>
      <c r="L4" s="19" t="s">
        <v>16</v>
      </c>
      <c r="M4" s="18" t="s">
        <v>9</v>
      </c>
      <c r="N4" s="19" t="s">
        <v>10</v>
      </c>
      <c r="O4" s="20" t="s">
        <v>11</v>
      </c>
      <c r="P4" s="29" t="s">
        <v>13</v>
      </c>
      <c r="Q4" s="29" t="s">
        <v>23</v>
      </c>
    </row>
    <row r="5" spans="1:17" ht="13.5" thickTop="1">
      <c r="A5" s="24">
        <v>1</v>
      </c>
      <c r="B5" s="3">
        <v>387</v>
      </c>
      <c r="C5" s="3">
        <v>4</v>
      </c>
      <c r="D5" s="39">
        <v>3</v>
      </c>
      <c r="E5" s="48"/>
      <c r="F5" s="90"/>
      <c r="G5" s="48"/>
      <c r="H5" s="49"/>
      <c r="I5" s="50"/>
      <c r="J5" s="51"/>
      <c r="K5" s="52"/>
      <c r="L5" s="53"/>
      <c r="M5" s="54"/>
      <c r="N5" s="52"/>
      <c r="O5" s="53"/>
      <c r="P5" s="90"/>
      <c r="Q5" s="68"/>
    </row>
    <row r="6" spans="1:17">
      <c r="A6" s="25">
        <v>2</v>
      </c>
      <c r="B6" s="2">
        <v>126</v>
      </c>
      <c r="C6" s="2">
        <v>3</v>
      </c>
      <c r="D6" s="40">
        <v>13</v>
      </c>
      <c r="E6" s="56"/>
      <c r="F6" s="55"/>
      <c r="G6" s="56"/>
      <c r="H6" s="57"/>
      <c r="I6" s="58"/>
      <c r="J6" s="59"/>
      <c r="K6" s="57"/>
      <c r="L6" s="60"/>
      <c r="M6" s="61"/>
      <c r="N6" s="57"/>
      <c r="O6" s="60"/>
      <c r="P6" s="55"/>
      <c r="Q6" s="58"/>
    </row>
    <row r="7" spans="1:17">
      <c r="A7" s="25">
        <v>3</v>
      </c>
      <c r="B7" s="2">
        <v>437</v>
      </c>
      <c r="C7" s="2">
        <v>5</v>
      </c>
      <c r="D7" s="40">
        <v>11</v>
      </c>
      <c r="E7" s="56"/>
      <c r="F7" s="55"/>
      <c r="G7" s="56"/>
      <c r="H7" s="57"/>
      <c r="I7" s="58"/>
      <c r="J7" s="59"/>
      <c r="K7" s="57"/>
      <c r="L7" s="60"/>
      <c r="M7" s="61"/>
      <c r="N7" s="57"/>
      <c r="O7" s="60"/>
      <c r="P7" s="55"/>
      <c r="Q7" s="58"/>
    </row>
    <row r="8" spans="1:17">
      <c r="A8" s="25">
        <v>4</v>
      </c>
      <c r="B8" s="2">
        <v>437</v>
      </c>
      <c r="C8" s="2">
        <v>5</v>
      </c>
      <c r="D8" s="40">
        <v>9</v>
      </c>
      <c r="E8" s="56"/>
      <c r="F8" s="55"/>
      <c r="G8" s="56"/>
      <c r="H8" s="57"/>
      <c r="I8" s="58"/>
      <c r="J8" s="59"/>
      <c r="K8" s="57"/>
      <c r="L8" s="60"/>
      <c r="M8" s="61"/>
      <c r="N8" s="57"/>
      <c r="O8" s="60"/>
      <c r="P8" s="55"/>
      <c r="Q8" s="58"/>
    </row>
    <row r="9" spans="1:17">
      <c r="A9" s="25">
        <v>5</v>
      </c>
      <c r="B9" s="2">
        <v>391</v>
      </c>
      <c r="C9" s="2">
        <v>4</v>
      </c>
      <c r="D9" s="40">
        <v>5</v>
      </c>
      <c r="E9" s="56"/>
      <c r="F9" s="55"/>
      <c r="G9" s="56"/>
      <c r="H9" s="57"/>
      <c r="I9" s="58"/>
      <c r="J9" s="59"/>
      <c r="K9" s="57"/>
      <c r="L9" s="60"/>
      <c r="M9" s="61"/>
      <c r="N9" s="57"/>
      <c r="O9" s="60"/>
      <c r="P9" s="55"/>
      <c r="Q9" s="58"/>
    </row>
    <row r="10" spans="1:17">
      <c r="A10" s="25">
        <v>6</v>
      </c>
      <c r="B10" s="2">
        <v>164</v>
      </c>
      <c r="C10" s="2">
        <v>3</v>
      </c>
      <c r="D10" s="40">
        <v>15</v>
      </c>
      <c r="E10" s="56"/>
      <c r="F10" s="55"/>
      <c r="G10" s="56"/>
      <c r="H10" s="57"/>
      <c r="I10" s="58"/>
      <c r="J10" s="59"/>
      <c r="K10" s="57"/>
      <c r="L10" s="60"/>
      <c r="M10" s="61"/>
      <c r="N10" s="57"/>
      <c r="O10" s="60"/>
      <c r="P10" s="55"/>
      <c r="Q10" s="58"/>
    </row>
    <row r="11" spans="1:17">
      <c r="A11" s="25">
        <v>7</v>
      </c>
      <c r="B11" s="2">
        <v>397</v>
      </c>
      <c r="C11" s="2">
        <v>4</v>
      </c>
      <c r="D11" s="40">
        <v>1</v>
      </c>
      <c r="E11" s="56"/>
      <c r="F11" s="55"/>
      <c r="G11" s="56"/>
      <c r="H11" s="57"/>
      <c r="I11" s="58"/>
      <c r="J11" s="59"/>
      <c r="K11" s="57"/>
      <c r="L11" s="60"/>
      <c r="M11" s="61"/>
      <c r="N11" s="57"/>
      <c r="O11" s="60"/>
      <c r="P11" s="55"/>
      <c r="Q11" s="58"/>
    </row>
    <row r="12" spans="1:17">
      <c r="A12" s="25">
        <v>8</v>
      </c>
      <c r="B12" s="2">
        <v>101</v>
      </c>
      <c r="C12" s="2">
        <v>3</v>
      </c>
      <c r="D12" s="40">
        <v>17</v>
      </c>
      <c r="E12" s="56"/>
      <c r="F12" s="55"/>
      <c r="G12" s="56"/>
      <c r="H12" s="57"/>
      <c r="I12" s="58"/>
      <c r="J12" s="59"/>
      <c r="K12" s="57"/>
      <c r="L12" s="60"/>
      <c r="M12" s="61"/>
      <c r="N12" s="57"/>
      <c r="O12" s="60"/>
      <c r="P12" s="55"/>
      <c r="Q12" s="58"/>
    </row>
    <row r="13" spans="1:17" ht="13.5" thickBot="1">
      <c r="A13" s="26">
        <v>9</v>
      </c>
      <c r="B13" s="4">
        <v>343</v>
      </c>
      <c r="C13" s="4">
        <v>4</v>
      </c>
      <c r="D13" s="41">
        <v>7</v>
      </c>
      <c r="E13" s="62"/>
      <c r="F13" s="84"/>
      <c r="G13" s="62"/>
      <c r="H13" s="63"/>
      <c r="I13" s="64"/>
      <c r="J13" s="65"/>
      <c r="K13" s="63"/>
      <c r="L13" s="66"/>
      <c r="M13" s="67"/>
      <c r="N13" s="63"/>
      <c r="O13" s="66"/>
      <c r="P13" s="84"/>
      <c r="Q13" s="64"/>
    </row>
    <row r="14" spans="1:17" ht="14.25" thickTop="1" thickBot="1">
      <c r="A14" s="27"/>
      <c r="B14" s="8">
        <f>SUM(B5:B13)</f>
        <v>2783</v>
      </c>
      <c r="C14" s="8">
        <f>SUM(C5:C13)</f>
        <v>35</v>
      </c>
      <c r="D14" s="42" t="s">
        <v>5</v>
      </c>
      <c r="E14" s="30"/>
      <c r="F14" s="30"/>
      <c r="G14" s="104"/>
      <c r="H14" s="108"/>
      <c r="I14" s="108"/>
      <c r="J14" s="109"/>
      <c r="K14" s="109"/>
      <c r="L14" s="109"/>
      <c r="M14" s="108"/>
      <c r="N14" s="108"/>
      <c r="O14" s="105"/>
      <c r="P14" s="30"/>
      <c r="Q14" s="29"/>
    </row>
    <row r="15" spans="1:17" ht="13.5" thickTop="1">
      <c r="A15" s="24">
        <v>10</v>
      </c>
      <c r="B15" s="3">
        <v>384</v>
      </c>
      <c r="C15" s="3">
        <v>4</v>
      </c>
      <c r="D15" s="39">
        <v>4</v>
      </c>
      <c r="E15" s="48"/>
      <c r="F15" s="91"/>
      <c r="G15" s="48"/>
      <c r="H15" s="52"/>
      <c r="I15" s="68"/>
      <c r="J15" s="51"/>
      <c r="K15" s="52"/>
      <c r="L15" s="53"/>
      <c r="M15" s="69"/>
      <c r="N15" s="52"/>
      <c r="O15" s="53"/>
      <c r="P15" s="91"/>
      <c r="Q15" s="68"/>
    </row>
    <row r="16" spans="1:17">
      <c r="A16" s="25">
        <v>11</v>
      </c>
      <c r="B16" s="2">
        <v>322</v>
      </c>
      <c r="C16" s="2">
        <v>4</v>
      </c>
      <c r="D16" s="40">
        <v>12</v>
      </c>
      <c r="E16" s="56"/>
      <c r="F16" s="55"/>
      <c r="G16" s="56"/>
      <c r="H16" s="57"/>
      <c r="I16" s="58"/>
      <c r="J16" s="59"/>
      <c r="K16" s="57"/>
      <c r="L16" s="60"/>
      <c r="M16" s="61"/>
      <c r="N16" s="57"/>
      <c r="O16" s="60"/>
      <c r="P16" s="55"/>
      <c r="Q16" s="58"/>
    </row>
    <row r="17" spans="1:19">
      <c r="A17" s="25">
        <v>12</v>
      </c>
      <c r="B17" s="2">
        <v>262</v>
      </c>
      <c r="C17" s="2">
        <v>4</v>
      </c>
      <c r="D17" s="40">
        <v>16</v>
      </c>
      <c r="E17" s="56"/>
      <c r="F17" s="55"/>
      <c r="G17" s="56"/>
      <c r="H17" s="57"/>
      <c r="I17" s="58"/>
      <c r="J17" s="59"/>
      <c r="K17" s="57"/>
      <c r="L17" s="60"/>
      <c r="M17" s="61"/>
      <c r="N17" s="57"/>
      <c r="O17" s="60"/>
      <c r="P17" s="55"/>
      <c r="Q17" s="58"/>
    </row>
    <row r="18" spans="1:19">
      <c r="A18" s="25">
        <v>13</v>
      </c>
      <c r="B18" s="2">
        <v>167</v>
      </c>
      <c r="C18" s="2">
        <v>3</v>
      </c>
      <c r="D18" s="40">
        <v>14</v>
      </c>
      <c r="E18" s="56"/>
      <c r="F18" s="55"/>
      <c r="G18" s="56"/>
      <c r="H18" s="57"/>
      <c r="I18" s="58"/>
      <c r="J18" s="59"/>
      <c r="K18" s="57"/>
      <c r="L18" s="60"/>
      <c r="M18" s="61"/>
      <c r="N18" s="57"/>
      <c r="O18" s="60"/>
      <c r="P18" s="55"/>
      <c r="Q18" s="58"/>
    </row>
    <row r="19" spans="1:19">
      <c r="A19" s="25">
        <v>14</v>
      </c>
      <c r="B19" s="2">
        <v>355</v>
      </c>
      <c r="C19" s="2">
        <v>4</v>
      </c>
      <c r="D19" s="40">
        <v>10</v>
      </c>
      <c r="E19" s="56"/>
      <c r="F19" s="55"/>
      <c r="G19" s="56"/>
      <c r="H19" s="57"/>
      <c r="I19" s="58"/>
      <c r="J19" s="59"/>
      <c r="K19" s="57"/>
      <c r="L19" s="60"/>
      <c r="M19" s="61"/>
      <c r="N19" s="57"/>
      <c r="O19" s="60"/>
      <c r="P19" s="55"/>
      <c r="Q19" s="58"/>
    </row>
    <row r="20" spans="1:19">
      <c r="A20" s="25">
        <v>15</v>
      </c>
      <c r="B20" s="2">
        <v>126</v>
      </c>
      <c r="C20" s="2">
        <v>3</v>
      </c>
      <c r="D20" s="40">
        <v>18</v>
      </c>
      <c r="E20" s="56"/>
      <c r="F20" s="55"/>
      <c r="G20" s="56"/>
      <c r="H20" s="57"/>
      <c r="I20" s="58"/>
      <c r="J20" s="59"/>
      <c r="K20" s="57"/>
      <c r="L20" s="60"/>
      <c r="M20" s="61"/>
      <c r="N20" s="57"/>
      <c r="O20" s="60"/>
      <c r="P20" s="55"/>
      <c r="Q20" s="58"/>
    </row>
    <row r="21" spans="1:19">
      <c r="A21" s="25">
        <v>16</v>
      </c>
      <c r="B21" s="2">
        <v>522</v>
      </c>
      <c r="C21" s="2">
        <v>5</v>
      </c>
      <c r="D21" s="40">
        <v>8</v>
      </c>
      <c r="E21" s="56"/>
      <c r="F21" s="55"/>
      <c r="G21" s="56"/>
      <c r="H21" s="57"/>
      <c r="I21" s="58"/>
      <c r="J21" s="59"/>
      <c r="K21" s="57"/>
      <c r="L21" s="60"/>
      <c r="M21" s="61"/>
      <c r="N21" s="57"/>
      <c r="O21" s="60"/>
      <c r="P21" s="55"/>
      <c r="Q21" s="58"/>
    </row>
    <row r="22" spans="1:19">
      <c r="A22" s="25">
        <v>17</v>
      </c>
      <c r="B22" s="2">
        <v>451</v>
      </c>
      <c r="C22" s="2">
        <v>5</v>
      </c>
      <c r="D22" s="40">
        <v>6</v>
      </c>
      <c r="E22" s="56"/>
      <c r="F22" s="55"/>
      <c r="G22" s="56"/>
      <c r="H22" s="57"/>
      <c r="I22" s="58"/>
      <c r="J22" s="59"/>
      <c r="K22" s="57"/>
      <c r="L22" s="60"/>
      <c r="M22" s="61"/>
      <c r="N22" s="57"/>
      <c r="O22" s="60"/>
      <c r="P22" s="55"/>
      <c r="Q22" s="58"/>
    </row>
    <row r="23" spans="1:19" ht="13.5" thickBot="1">
      <c r="A23" s="28">
        <v>18</v>
      </c>
      <c r="B23" s="5">
        <v>405</v>
      </c>
      <c r="C23" s="5">
        <v>4</v>
      </c>
      <c r="D23" s="43">
        <v>2</v>
      </c>
      <c r="E23" s="62"/>
      <c r="F23" s="70"/>
      <c r="G23" s="71"/>
      <c r="H23" s="72"/>
      <c r="I23" s="73"/>
      <c r="J23" s="74"/>
      <c r="K23" s="72"/>
      <c r="L23" s="75"/>
      <c r="M23" s="76"/>
      <c r="N23" s="72"/>
      <c r="O23" s="75"/>
      <c r="P23" s="70"/>
      <c r="Q23" s="73"/>
    </row>
    <row r="24" spans="1:19" ht="14.25" thickTop="1" thickBot="1">
      <c r="A24" s="7"/>
      <c r="B24" s="8">
        <f>SUM(B15:B23)</f>
        <v>2994</v>
      </c>
      <c r="C24" s="8">
        <f>SUM(C15:C23)</f>
        <v>36</v>
      </c>
      <c r="D24" s="42" t="s">
        <v>6</v>
      </c>
      <c r="E24" s="30"/>
      <c r="F24" s="30"/>
      <c r="G24" s="110"/>
      <c r="H24" s="111"/>
      <c r="I24" s="111"/>
      <c r="J24" s="112"/>
      <c r="K24" s="112"/>
      <c r="L24" s="112"/>
      <c r="M24" s="111"/>
      <c r="N24" s="111"/>
      <c r="O24" s="113"/>
      <c r="P24" s="30"/>
      <c r="Q24" s="29"/>
    </row>
    <row r="25" spans="1:19" ht="14.25" thickTop="1" thickBot="1">
      <c r="A25" s="6"/>
      <c r="B25" s="9">
        <f>SUM(B24,B14)</f>
        <v>5777</v>
      </c>
      <c r="C25" s="9">
        <f>SUM(C24,C14)</f>
        <v>71</v>
      </c>
      <c r="D25" s="44" t="s">
        <v>7</v>
      </c>
      <c r="E25" s="81"/>
      <c r="F25" s="30"/>
      <c r="G25" s="106"/>
      <c r="H25" s="114"/>
      <c r="I25" s="114"/>
      <c r="J25" s="115"/>
      <c r="K25" s="115"/>
      <c r="L25" s="115"/>
      <c r="M25" s="114"/>
      <c r="N25" s="114"/>
      <c r="O25" s="107"/>
      <c r="P25" s="92"/>
      <c r="Q25" s="20"/>
    </row>
    <row r="26" spans="1:19" ht="13.5" thickTop="1"/>
    <row r="29" spans="1:19" ht="18">
      <c r="A29" s="46" t="s">
        <v>2</v>
      </c>
      <c r="B29" s="45"/>
      <c r="C29" s="45"/>
      <c r="D29" s="45"/>
      <c r="E29" s="45"/>
      <c r="F29" s="45"/>
      <c r="J29" s="47" t="str">
        <f>IF(E53="0","0","1")</f>
        <v>1</v>
      </c>
      <c r="L29" s="45" t="s">
        <v>46</v>
      </c>
      <c r="M29" s="100"/>
      <c r="O29" s="85"/>
    </row>
    <row r="30" spans="1:19" ht="13.5" thickBot="1"/>
    <row r="31" spans="1:19" ht="14.25" thickTop="1" thickBot="1">
      <c r="A31" s="12"/>
      <c r="B31" s="13"/>
      <c r="C31" s="13"/>
      <c r="D31" s="13"/>
      <c r="E31" s="13"/>
      <c r="F31" s="14"/>
      <c r="G31" s="12"/>
      <c r="H31" s="16" t="s">
        <v>22</v>
      </c>
      <c r="I31" s="13"/>
      <c r="J31" s="37" t="s">
        <v>17</v>
      </c>
      <c r="K31" s="13"/>
      <c r="L31" s="13"/>
      <c r="M31" s="12"/>
      <c r="N31" s="16" t="s">
        <v>12</v>
      </c>
      <c r="O31" s="29"/>
      <c r="P31" s="14"/>
      <c r="Q31" s="14"/>
      <c r="R31" s="151" t="s">
        <v>112</v>
      </c>
      <c r="S31" s="29"/>
    </row>
    <row r="32" spans="1:19" ht="14.25" thickTop="1" thickBot="1">
      <c r="A32" s="15" t="s">
        <v>0</v>
      </c>
      <c r="B32" s="10" t="s">
        <v>1</v>
      </c>
      <c r="C32" s="10" t="s">
        <v>3</v>
      </c>
      <c r="D32" s="42" t="s">
        <v>4</v>
      </c>
      <c r="E32" s="37" t="s">
        <v>8</v>
      </c>
      <c r="F32" s="30" t="s">
        <v>74</v>
      </c>
      <c r="G32" s="37" t="s">
        <v>19</v>
      </c>
      <c r="H32" s="17" t="s">
        <v>20</v>
      </c>
      <c r="I32" s="38" t="s">
        <v>21</v>
      </c>
      <c r="J32" s="18" t="s">
        <v>14</v>
      </c>
      <c r="K32" s="19" t="s">
        <v>15</v>
      </c>
      <c r="L32" s="19" t="s">
        <v>16</v>
      </c>
      <c r="M32" s="18" t="s">
        <v>9</v>
      </c>
      <c r="N32" s="19" t="s">
        <v>10</v>
      </c>
      <c r="O32" s="20" t="s">
        <v>11</v>
      </c>
      <c r="P32" s="29" t="s">
        <v>13</v>
      </c>
      <c r="Q32" s="29" t="s">
        <v>23</v>
      </c>
      <c r="R32" s="29" t="s">
        <v>146</v>
      </c>
      <c r="S32" s="87" t="s">
        <v>145</v>
      </c>
    </row>
    <row r="33" spans="1:19" ht="13.5" thickTop="1">
      <c r="A33" s="24">
        <v>1</v>
      </c>
      <c r="B33" s="3">
        <v>307</v>
      </c>
      <c r="C33" s="3">
        <v>4</v>
      </c>
      <c r="D33" s="39">
        <v>11</v>
      </c>
      <c r="E33" s="48"/>
      <c r="F33" s="90"/>
      <c r="G33" s="48"/>
      <c r="H33" s="49"/>
      <c r="I33" s="50"/>
      <c r="J33" s="51"/>
      <c r="K33" s="52"/>
      <c r="L33" s="53"/>
      <c r="M33" s="54"/>
      <c r="N33" s="52"/>
      <c r="O33" s="53"/>
      <c r="P33" s="90"/>
      <c r="Q33" s="68"/>
      <c r="R33" s="54"/>
      <c r="S33" s="54"/>
    </row>
    <row r="34" spans="1:19">
      <c r="A34" s="25">
        <v>2</v>
      </c>
      <c r="B34" s="2">
        <v>323</v>
      </c>
      <c r="C34" s="2">
        <v>4</v>
      </c>
      <c r="D34" s="40">
        <v>5</v>
      </c>
      <c r="E34" s="56"/>
      <c r="F34" s="55"/>
      <c r="G34" s="56"/>
      <c r="H34" s="57"/>
      <c r="I34" s="58"/>
      <c r="J34" s="59"/>
      <c r="K34" s="57"/>
      <c r="L34" s="60"/>
      <c r="M34" s="61"/>
      <c r="N34" s="57"/>
      <c r="O34" s="60"/>
      <c r="P34" s="55"/>
      <c r="Q34" s="58"/>
      <c r="R34" s="61"/>
      <c r="S34" s="61"/>
    </row>
    <row r="35" spans="1:19">
      <c r="A35" s="25">
        <v>3</v>
      </c>
      <c r="B35" s="2">
        <v>138</v>
      </c>
      <c r="C35" s="2">
        <v>3</v>
      </c>
      <c r="D35" s="40">
        <v>15</v>
      </c>
      <c r="E35" s="56"/>
      <c r="F35" s="55"/>
      <c r="G35" s="56"/>
      <c r="H35" s="57"/>
      <c r="I35" s="58"/>
      <c r="J35" s="59"/>
      <c r="K35" s="57"/>
      <c r="L35" s="60"/>
      <c r="M35" s="61"/>
      <c r="N35" s="57"/>
      <c r="O35" s="60"/>
      <c r="P35" s="55"/>
      <c r="Q35" s="58"/>
      <c r="R35" s="61"/>
      <c r="S35" s="61"/>
    </row>
    <row r="36" spans="1:19">
      <c r="A36" s="25">
        <v>4</v>
      </c>
      <c r="B36" s="2">
        <v>310</v>
      </c>
      <c r="C36" s="2">
        <v>4</v>
      </c>
      <c r="D36" s="40">
        <v>13</v>
      </c>
      <c r="E36" s="56"/>
      <c r="F36" s="55"/>
      <c r="G36" s="56"/>
      <c r="H36" s="57"/>
      <c r="I36" s="58"/>
      <c r="J36" s="59"/>
      <c r="K36" s="57"/>
      <c r="L36" s="60"/>
      <c r="M36" s="61"/>
      <c r="N36" s="57"/>
      <c r="O36" s="60"/>
      <c r="P36" s="55"/>
      <c r="Q36" s="58"/>
      <c r="R36" s="61"/>
      <c r="S36" s="61"/>
    </row>
    <row r="37" spans="1:19">
      <c r="A37" s="25">
        <v>5</v>
      </c>
      <c r="B37" s="2">
        <v>431</v>
      </c>
      <c r="C37" s="2">
        <v>5</v>
      </c>
      <c r="D37" s="40">
        <v>3</v>
      </c>
      <c r="E37" s="56"/>
      <c r="F37" s="55"/>
      <c r="G37" s="56"/>
      <c r="H37" s="57"/>
      <c r="I37" s="58"/>
      <c r="J37" s="59"/>
      <c r="K37" s="57"/>
      <c r="L37" s="60"/>
      <c r="M37" s="61"/>
      <c r="N37" s="57"/>
      <c r="O37" s="60"/>
      <c r="P37" s="55"/>
      <c r="Q37" s="58"/>
      <c r="R37" s="61"/>
      <c r="S37" s="61"/>
    </row>
    <row r="38" spans="1:19">
      <c r="A38" s="25">
        <v>6</v>
      </c>
      <c r="B38" s="2">
        <v>312</v>
      </c>
      <c r="C38" s="2">
        <v>4</v>
      </c>
      <c r="D38" s="40">
        <v>9</v>
      </c>
      <c r="E38" s="56"/>
      <c r="F38" s="55"/>
      <c r="G38" s="56"/>
      <c r="H38" s="57"/>
      <c r="I38" s="58"/>
      <c r="J38" s="59"/>
      <c r="K38" s="57"/>
      <c r="L38" s="60"/>
      <c r="M38" s="61"/>
      <c r="N38" s="57"/>
      <c r="O38" s="60"/>
      <c r="P38" s="55"/>
      <c r="Q38" s="58"/>
      <c r="R38" s="61"/>
      <c r="S38" s="61"/>
    </row>
    <row r="39" spans="1:19">
      <c r="A39" s="25">
        <v>7</v>
      </c>
      <c r="B39" s="2">
        <v>498</v>
      </c>
      <c r="C39" s="2">
        <v>5</v>
      </c>
      <c r="D39" s="40">
        <v>1</v>
      </c>
      <c r="E39" s="56"/>
      <c r="F39" s="55"/>
      <c r="G39" s="56"/>
      <c r="H39" s="57"/>
      <c r="I39" s="58"/>
      <c r="J39" s="59"/>
      <c r="K39" s="57"/>
      <c r="L39" s="60"/>
      <c r="M39" s="61"/>
      <c r="N39" s="57"/>
      <c r="O39" s="60"/>
      <c r="P39" s="55"/>
      <c r="Q39" s="58"/>
      <c r="R39" s="61"/>
      <c r="S39" s="61"/>
    </row>
    <row r="40" spans="1:19">
      <c r="A40" s="25">
        <v>8</v>
      </c>
      <c r="B40" s="2">
        <v>138</v>
      </c>
      <c r="C40" s="2">
        <v>3</v>
      </c>
      <c r="D40" s="40">
        <v>17</v>
      </c>
      <c r="E40" s="56"/>
      <c r="F40" s="55"/>
      <c r="G40" s="56"/>
      <c r="H40" s="57"/>
      <c r="I40" s="58"/>
      <c r="J40" s="59"/>
      <c r="K40" s="57"/>
      <c r="L40" s="60"/>
      <c r="M40" s="61"/>
      <c r="N40" s="57"/>
      <c r="O40" s="60"/>
      <c r="P40" s="55"/>
      <c r="Q40" s="58"/>
      <c r="R40" s="61"/>
      <c r="S40" s="61"/>
    </row>
    <row r="41" spans="1:19" ht="13.5" thickBot="1">
      <c r="A41" s="26">
        <v>9</v>
      </c>
      <c r="B41" s="4">
        <v>310</v>
      </c>
      <c r="C41" s="4">
        <v>4</v>
      </c>
      <c r="D41" s="41">
        <v>7</v>
      </c>
      <c r="E41" s="62"/>
      <c r="F41" s="84"/>
      <c r="G41" s="62"/>
      <c r="H41" s="63"/>
      <c r="I41" s="64"/>
      <c r="J41" s="65"/>
      <c r="K41" s="63"/>
      <c r="L41" s="66"/>
      <c r="M41" s="67"/>
      <c r="N41" s="63"/>
      <c r="O41" s="66"/>
      <c r="P41" s="84"/>
      <c r="Q41" s="64"/>
      <c r="R41" s="67"/>
      <c r="S41" s="67"/>
    </row>
    <row r="42" spans="1:19" ht="14.25" thickTop="1" thickBot="1">
      <c r="A42" s="27"/>
      <c r="B42" s="8">
        <f>SUM(B33:B41)</f>
        <v>2767</v>
      </c>
      <c r="C42" s="8">
        <f>SUM(C33:C41)</f>
        <v>36</v>
      </c>
      <c r="D42" s="42" t="s">
        <v>5</v>
      </c>
      <c r="E42" s="30"/>
      <c r="F42" s="30"/>
      <c r="G42" s="104"/>
      <c r="H42" s="108"/>
      <c r="I42" s="108"/>
      <c r="J42" s="109"/>
      <c r="K42" s="109"/>
      <c r="L42" s="109"/>
      <c r="M42" s="108"/>
      <c r="N42" s="108"/>
      <c r="O42" s="105"/>
      <c r="P42" s="30"/>
      <c r="Q42" s="29"/>
      <c r="R42" s="153"/>
      <c r="S42" s="171"/>
    </row>
    <row r="43" spans="1:19" ht="13.5" thickTop="1">
      <c r="A43" s="24">
        <v>10</v>
      </c>
      <c r="B43" s="3">
        <v>481</v>
      </c>
      <c r="C43" s="3">
        <v>5</v>
      </c>
      <c r="D43" s="39">
        <v>4</v>
      </c>
      <c r="E43" s="48"/>
      <c r="F43" s="91"/>
      <c r="G43" s="48"/>
      <c r="H43" s="52"/>
      <c r="I43" s="68"/>
      <c r="J43" s="51"/>
      <c r="K43" s="52"/>
      <c r="L43" s="53"/>
      <c r="M43" s="69"/>
      <c r="N43" s="52"/>
      <c r="O43" s="53"/>
      <c r="P43" s="91"/>
      <c r="Q43" s="68"/>
      <c r="R43" s="69"/>
      <c r="S43" s="69"/>
    </row>
    <row r="44" spans="1:19">
      <c r="A44" s="25">
        <v>11</v>
      </c>
      <c r="B44" s="2">
        <v>319</v>
      </c>
      <c r="C44" s="2">
        <v>4</v>
      </c>
      <c r="D44" s="40">
        <v>16</v>
      </c>
      <c r="E44" s="56"/>
      <c r="F44" s="55"/>
      <c r="G44" s="56"/>
      <c r="H44" s="57"/>
      <c r="I44" s="58"/>
      <c r="J44" s="59"/>
      <c r="K44" s="57"/>
      <c r="L44" s="60"/>
      <c r="M44" s="61"/>
      <c r="N44" s="57"/>
      <c r="O44" s="60"/>
      <c r="P44" s="55"/>
      <c r="Q44" s="58"/>
      <c r="R44" s="61"/>
      <c r="S44" s="61"/>
    </row>
    <row r="45" spans="1:19">
      <c r="A45" s="25">
        <v>12</v>
      </c>
      <c r="B45" s="2">
        <v>431</v>
      </c>
      <c r="C45" s="2">
        <v>5</v>
      </c>
      <c r="D45" s="40">
        <v>2</v>
      </c>
      <c r="E45" s="56"/>
      <c r="F45" s="55"/>
      <c r="G45" s="56"/>
      <c r="H45" s="57"/>
      <c r="I45" s="58"/>
      <c r="J45" s="59"/>
      <c r="K45" s="57"/>
      <c r="L45" s="60"/>
      <c r="M45" s="61"/>
      <c r="N45" s="57"/>
      <c r="O45" s="60"/>
      <c r="P45" s="55"/>
      <c r="Q45" s="58"/>
      <c r="R45" s="61"/>
      <c r="S45" s="61"/>
    </row>
    <row r="46" spans="1:19">
      <c r="A46" s="25">
        <v>13</v>
      </c>
      <c r="B46" s="2">
        <v>122</v>
      </c>
      <c r="C46" s="2">
        <v>3</v>
      </c>
      <c r="D46" s="40">
        <v>18</v>
      </c>
      <c r="E46" s="56"/>
      <c r="F46" s="55"/>
      <c r="G46" s="56"/>
      <c r="H46" s="57"/>
      <c r="I46" s="58"/>
      <c r="J46" s="59"/>
      <c r="K46" s="57"/>
      <c r="L46" s="60"/>
      <c r="M46" s="61"/>
      <c r="N46" s="57"/>
      <c r="O46" s="60"/>
      <c r="P46" s="55"/>
      <c r="Q46" s="58"/>
      <c r="R46" s="61"/>
      <c r="S46" s="61"/>
    </row>
    <row r="47" spans="1:19">
      <c r="A47" s="25">
        <v>14</v>
      </c>
      <c r="B47" s="2">
        <v>379</v>
      </c>
      <c r="C47" s="2">
        <v>4</v>
      </c>
      <c r="D47" s="40">
        <v>6</v>
      </c>
      <c r="E47" s="56"/>
      <c r="F47" s="55"/>
      <c r="G47" s="56"/>
      <c r="H47" s="57"/>
      <c r="I47" s="58"/>
      <c r="J47" s="59"/>
      <c r="K47" s="57"/>
      <c r="L47" s="60"/>
      <c r="M47" s="61"/>
      <c r="N47" s="57"/>
      <c r="O47" s="60"/>
      <c r="P47" s="55"/>
      <c r="Q47" s="58"/>
      <c r="R47" s="61"/>
      <c r="S47" s="61"/>
    </row>
    <row r="48" spans="1:19">
      <c r="A48" s="25">
        <v>15</v>
      </c>
      <c r="B48" s="2">
        <v>316</v>
      </c>
      <c r="C48" s="2">
        <v>4</v>
      </c>
      <c r="D48" s="40">
        <v>8</v>
      </c>
      <c r="E48" s="56"/>
      <c r="F48" s="55"/>
      <c r="G48" s="56"/>
      <c r="H48" s="57"/>
      <c r="I48" s="58"/>
      <c r="J48" s="59"/>
      <c r="K48" s="57"/>
      <c r="L48" s="60"/>
      <c r="M48" s="61"/>
      <c r="N48" s="57"/>
      <c r="O48" s="60"/>
      <c r="P48" s="55"/>
      <c r="Q48" s="58"/>
      <c r="R48" s="61"/>
      <c r="S48" s="61"/>
    </row>
    <row r="49" spans="1:19">
      <c r="A49" s="25">
        <v>16</v>
      </c>
      <c r="B49" s="2">
        <v>322</v>
      </c>
      <c r="C49" s="2">
        <v>4</v>
      </c>
      <c r="D49" s="40">
        <v>14</v>
      </c>
      <c r="E49" s="56"/>
      <c r="F49" s="55"/>
      <c r="G49" s="56"/>
      <c r="H49" s="57"/>
      <c r="I49" s="58"/>
      <c r="J49" s="59"/>
      <c r="K49" s="57"/>
      <c r="L49" s="60"/>
      <c r="M49" s="61"/>
      <c r="N49" s="57"/>
      <c r="O49" s="60"/>
      <c r="P49" s="55"/>
      <c r="Q49" s="58"/>
      <c r="R49" s="61"/>
      <c r="S49" s="61"/>
    </row>
    <row r="50" spans="1:19">
      <c r="A50" s="25">
        <v>17</v>
      </c>
      <c r="B50" s="2">
        <v>345</v>
      </c>
      <c r="C50" s="2">
        <v>4</v>
      </c>
      <c r="D50" s="40">
        <v>10</v>
      </c>
      <c r="E50" s="56"/>
      <c r="F50" s="55"/>
      <c r="G50" s="56"/>
      <c r="H50" s="57"/>
      <c r="I50" s="58"/>
      <c r="J50" s="59"/>
      <c r="K50" s="57"/>
      <c r="L50" s="60"/>
      <c r="M50" s="61"/>
      <c r="N50" s="57"/>
      <c r="O50" s="60"/>
      <c r="P50" s="55"/>
      <c r="Q50" s="58"/>
      <c r="R50" s="61"/>
      <c r="S50" s="61"/>
    </row>
    <row r="51" spans="1:19" ht="13.5" thickBot="1">
      <c r="A51" s="28">
        <v>18</v>
      </c>
      <c r="B51" s="5">
        <v>281</v>
      </c>
      <c r="C51" s="5">
        <v>4</v>
      </c>
      <c r="D51" s="43">
        <v>12</v>
      </c>
      <c r="E51" s="62"/>
      <c r="F51" s="70"/>
      <c r="G51" s="71"/>
      <c r="H51" s="72"/>
      <c r="I51" s="73"/>
      <c r="J51" s="74"/>
      <c r="K51" s="72"/>
      <c r="L51" s="75"/>
      <c r="M51" s="76"/>
      <c r="N51" s="72"/>
      <c r="O51" s="75"/>
      <c r="P51" s="70"/>
      <c r="Q51" s="73"/>
      <c r="R51" s="76"/>
      <c r="S51" s="76"/>
    </row>
    <row r="52" spans="1:19" ht="14.25" thickTop="1" thickBot="1">
      <c r="A52" s="7"/>
      <c r="B52" s="8">
        <f>SUM(B43:B51)</f>
        <v>2996</v>
      </c>
      <c r="C52" s="8">
        <f>SUM(C43:C51)</f>
        <v>37</v>
      </c>
      <c r="D52" s="42" t="s">
        <v>6</v>
      </c>
      <c r="E52" s="30"/>
      <c r="F52" s="30"/>
      <c r="G52" s="110"/>
      <c r="H52" s="111"/>
      <c r="I52" s="111"/>
      <c r="J52" s="112"/>
      <c r="K52" s="112"/>
      <c r="L52" s="112"/>
      <c r="M52" s="111"/>
      <c r="N52" s="111"/>
      <c r="O52" s="113"/>
      <c r="P52" s="30"/>
      <c r="Q52" s="29"/>
      <c r="R52" s="153"/>
      <c r="S52" s="171"/>
    </row>
    <row r="53" spans="1:19" ht="14.25" thickTop="1" thickBot="1">
      <c r="A53" s="6"/>
      <c r="B53" s="9">
        <f>SUM(B52,B42)</f>
        <v>5763</v>
      </c>
      <c r="C53" s="9">
        <f>SUM(C52,C42)</f>
        <v>73</v>
      </c>
      <c r="D53" s="44" t="s">
        <v>7</v>
      </c>
      <c r="E53" s="81"/>
      <c r="F53" s="30"/>
      <c r="G53" s="106"/>
      <c r="H53" s="114"/>
      <c r="I53" s="114"/>
      <c r="J53" s="115"/>
      <c r="K53" s="115"/>
      <c r="L53" s="115"/>
      <c r="M53" s="114"/>
      <c r="N53" s="114"/>
      <c r="O53" s="107"/>
      <c r="P53" s="92"/>
      <c r="Q53" s="20"/>
      <c r="R53" s="154"/>
      <c r="S53" s="171"/>
    </row>
    <row r="54" spans="1:19" ht="13.5" thickTop="1"/>
    <row r="57" spans="1:19" ht="18">
      <c r="A57" s="46" t="s">
        <v>73</v>
      </c>
      <c r="B57" s="45"/>
      <c r="C57" s="45"/>
      <c r="D57" s="45"/>
      <c r="E57" s="45"/>
      <c r="F57" s="45"/>
      <c r="J57" s="47" t="str">
        <f>IF(E81="0","0","1")</f>
        <v>1</v>
      </c>
      <c r="L57" s="45" t="s">
        <v>46</v>
      </c>
      <c r="M57" s="100"/>
      <c r="O57" s="85"/>
    </row>
    <row r="58" spans="1:19" ht="13.5" thickBot="1"/>
    <row r="59" spans="1:19" ht="14.25" thickTop="1" thickBot="1">
      <c r="A59" s="12"/>
      <c r="B59" s="13"/>
      <c r="C59" s="13"/>
      <c r="D59" s="13"/>
      <c r="E59" s="13"/>
      <c r="F59" s="14"/>
      <c r="G59" s="12"/>
      <c r="H59" s="16" t="s">
        <v>22</v>
      </c>
      <c r="I59" s="13"/>
      <c r="J59" s="12"/>
      <c r="K59" s="16" t="s">
        <v>17</v>
      </c>
      <c r="L59" s="13"/>
      <c r="M59" s="12"/>
      <c r="N59" s="16" t="s">
        <v>12</v>
      </c>
      <c r="O59" s="29"/>
      <c r="P59" s="14"/>
      <c r="Q59" s="14"/>
    </row>
    <row r="60" spans="1:19" ht="14.25" thickTop="1" thickBot="1">
      <c r="A60" s="15" t="s">
        <v>0</v>
      </c>
      <c r="B60" s="10" t="s">
        <v>1</v>
      </c>
      <c r="C60" s="10" t="s">
        <v>3</v>
      </c>
      <c r="D60" s="17" t="s">
        <v>4</v>
      </c>
      <c r="E60" s="37" t="s">
        <v>8</v>
      </c>
      <c r="F60" s="30" t="s">
        <v>74</v>
      </c>
      <c r="G60" s="37" t="s">
        <v>19</v>
      </c>
      <c r="H60" s="17" t="s">
        <v>20</v>
      </c>
      <c r="I60" s="38" t="s">
        <v>21</v>
      </c>
      <c r="J60" s="18" t="s">
        <v>14</v>
      </c>
      <c r="K60" s="19" t="s">
        <v>15</v>
      </c>
      <c r="L60" s="19" t="s">
        <v>16</v>
      </c>
      <c r="M60" s="18" t="s">
        <v>9</v>
      </c>
      <c r="N60" s="19" t="s">
        <v>10</v>
      </c>
      <c r="O60" s="20" t="s">
        <v>11</v>
      </c>
      <c r="P60" s="29" t="s">
        <v>13</v>
      </c>
      <c r="Q60" s="29" t="s">
        <v>23</v>
      </c>
    </row>
    <row r="61" spans="1:19" ht="13.5" thickTop="1">
      <c r="A61" s="24">
        <v>1</v>
      </c>
      <c r="B61" s="3">
        <v>453</v>
      </c>
      <c r="C61" s="3">
        <v>5</v>
      </c>
      <c r="D61" s="39">
        <v>4</v>
      </c>
      <c r="E61" s="48"/>
      <c r="F61" s="90"/>
      <c r="G61" s="48"/>
      <c r="H61" s="49"/>
      <c r="I61" s="50"/>
      <c r="J61" s="51"/>
      <c r="K61" s="52"/>
      <c r="L61" s="53"/>
      <c r="M61" s="54"/>
      <c r="N61" s="52"/>
      <c r="O61" s="53"/>
      <c r="P61" s="90"/>
      <c r="Q61" s="68"/>
    </row>
    <row r="62" spans="1:19">
      <c r="A62" s="25">
        <v>2</v>
      </c>
      <c r="B62" s="2">
        <v>294</v>
      </c>
      <c r="C62" s="2">
        <v>4</v>
      </c>
      <c r="D62" s="40">
        <v>8</v>
      </c>
      <c r="E62" s="56"/>
      <c r="F62" s="55"/>
      <c r="G62" s="56"/>
      <c r="H62" s="57"/>
      <c r="I62" s="58"/>
      <c r="J62" s="59"/>
      <c r="K62" s="57"/>
      <c r="L62" s="60"/>
      <c r="M62" s="61"/>
      <c r="N62" s="57"/>
      <c r="O62" s="60"/>
      <c r="P62" s="55"/>
      <c r="Q62" s="58"/>
    </row>
    <row r="63" spans="1:19">
      <c r="A63" s="25">
        <v>3</v>
      </c>
      <c r="B63" s="2">
        <v>317</v>
      </c>
      <c r="C63" s="2">
        <v>4</v>
      </c>
      <c r="D63" s="40">
        <v>12</v>
      </c>
      <c r="E63" s="56"/>
      <c r="F63" s="55"/>
      <c r="G63" s="56"/>
      <c r="H63" s="57"/>
      <c r="I63" s="58"/>
      <c r="J63" s="59"/>
      <c r="K63" s="57"/>
      <c r="L63" s="60"/>
      <c r="M63" s="61"/>
      <c r="N63" s="57"/>
      <c r="O63" s="60"/>
      <c r="P63" s="55"/>
      <c r="Q63" s="58"/>
    </row>
    <row r="64" spans="1:19">
      <c r="A64" s="25">
        <v>4</v>
      </c>
      <c r="B64" s="2">
        <v>308</v>
      </c>
      <c r="C64" s="2">
        <v>4</v>
      </c>
      <c r="D64" s="40">
        <v>10</v>
      </c>
      <c r="E64" s="56"/>
      <c r="F64" s="55"/>
      <c r="G64" s="56"/>
      <c r="H64" s="57"/>
      <c r="I64" s="58"/>
      <c r="J64" s="59"/>
      <c r="K64" s="57"/>
      <c r="L64" s="60"/>
      <c r="M64" s="61"/>
      <c r="N64" s="57"/>
      <c r="O64" s="60"/>
      <c r="P64" s="55"/>
      <c r="Q64" s="58"/>
    </row>
    <row r="65" spans="1:17">
      <c r="A65" s="25">
        <v>5</v>
      </c>
      <c r="B65" s="2">
        <v>160</v>
      </c>
      <c r="C65" s="2">
        <v>3</v>
      </c>
      <c r="D65" s="40">
        <v>18</v>
      </c>
      <c r="E65" s="56"/>
      <c r="F65" s="55"/>
      <c r="G65" s="56"/>
      <c r="H65" s="57"/>
      <c r="I65" s="58"/>
      <c r="J65" s="59"/>
      <c r="K65" s="57"/>
      <c r="L65" s="60"/>
      <c r="M65" s="61"/>
      <c r="N65" s="57"/>
      <c r="O65" s="60"/>
      <c r="P65" s="55"/>
      <c r="Q65" s="58"/>
    </row>
    <row r="66" spans="1:17">
      <c r="A66" s="25">
        <v>6</v>
      </c>
      <c r="B66" s="2">
        <v>299</v>
      </c>
      <c r="C66" s="2">
        <v>4</v>
      </c>
      <c r="D66" s="40">
        <v>14</v>
      </c>
      <c r="E66" s="56"/>
      <c r="F66" s="55"/>
      <c r="G66" s="56"/>
      <c r="H66" s="57"/>
      <c r="I66" s="58"/>
      <c r="J66" s="59"/>
      <c r="K66" s="57"/>
      <c r="L66" s="60"/>
      <c r="M66" s="61"/>
      <c r="N66" s="57"/>
      <c r="O66" s="60"/>
      <c r="P66" s="55"/>
      <c r="Q66" s="58"/>
    </row>
    <row r="67" spans="1:17">
      <c r="A67" s="25">
        <v>7</v>
      </c>
      <c r="B67" s="2">
        <v>152</v>
      </c>
      <c r="C67" s="2">
        <v>3</v>
      </c>
      <c r="D67" s="40">
        <v>16</v>
      </c>
      <c r="E67" s="56"/>
      <c r="F67" s="55"/>
      <c r="G67" s="56"/>
      <c r="H67" s="57"/>
      <c r="I67" s="58"/>
      <c r="J67" s="59"/>
      <c r="K67" s="57"/>
      <c r="L67" s="60"/>
      <c r="M67" s="61"/>
      <c r="N67" s="57"/>
      <c r="O67" s="60"/>
      <c r="P67" s="55"/>
      <c r="Q67" s="58"/>
    </row>
    <row r="68" spans="1:17">
      <c r="A68" s="25">
        <v>8</v>
      </c>
      <c r="B68" s="2">
        <v>308</v>
      </c>
      <c r="C68" s="2">
        <v>4</v>
      </c>
      <c r="D68" s="40">
        <v>6</v>
      </c>
      <c r="E68" s="56"/>
      <c r="F68" s="55"/>
      <c r="G68" s="56"/>
      <c r="H68" s="57"/>
      <c r="I68" s="58"/>
      <c r="J68" s="59"/>
      <c r="K68" s="57"/>
      <c r="L68" s="60"/>
      <c r="M68" s="61"/>
      <c r="N68" s="57"/>
      <c r="O68" s="60"/>
      <c r="P68" s="55"/>
      <c r="Q68" s="58"/>
    </row>
    <row r="69" spans="1:17" ht="13.5" thickBot="1">
      <c r="A69" s="26">
        <v>9</v>
      </c>
      <c r="B69" s="4">
        <v>332</v>
      </c>
      <c r="C69" s="4">
        <v>4</v>
      </c>
      <c r="D69" s="41">
        <v>2</v>
      </c>
      <c r="E69" s="62"/>
      <c r="F69" s="84"/>
      <c r="G69" s="62"/>
      <c r="H69" s="63"/>
      <c r="I69" s="64"/>
      <c r="J69" s="65"/>
      <c r="K69" s="63"/>
      <c r="L69" s="66"/>
      <c r="M69" s="67"/>
      <c r="N69" s="63"/>
      <c r="O69" s="66"/>
      <c r="P69" s="84"/>
      <c r="Q69" s="64"/>
    </row>
    <row r="70" spans="1:17" ht="14.25" thickTop="1" thickBot="1">
      <c r="A70" s="27"/>
      <c r="B70" s="8">
        <f>SUM(B61:B69)</f>
        <v>2623</v>
      </c>
      <c r="C70" s="8">
        <f>SUM(C61:C69)</f>
        <v>35</v>
      </c>
      <c r="D70" s="42" t="s">
        <v>5</v>
      </c>
      <c r="E70" s="30"/>
      <c r="F70" s="30"/>
      <c r="G70" s="104"/>
      <c r="H70" s="108"/>
      <c r="I70" s="108"/>
      <c r="J70" s="109"/>
      <c r="K70" s="109"/>
      <c r="L70" s="109"/>
      <c r="M70" s="108"/>
      <c r="N70" s="108"/>
      <c r="O70" s="105"/>
      <c r="P70" s="30"/>
      <c r="Q70" s="29"/>
    </row>
    <row r="71" spans="1:17" ht="13.5" thickTop="1">
      <c r="A71" s="24">
        <v>10</v>
      </c>
      <c r="B71" s="3">
        <v>372</v>
      </c>
      <c r="C71" s="3">
        <v>4</v>
      </c>
      <c r="D71" s="39">
        <v>1</v>
      </c>
      <c r="E71" s="48"/>
      <c r="F71" s="91"/>
      <c r="G71" s="48"/>
      <c r="H71" s="52"/>
      <c r="I71" s="68"/>
      <c r="J71" s="51"/>
      <c r="K71" s="52"/>
      <c r="L71" s="53"/>
      <c r="M71" s="69"/>
      <c r="N71" s="52"/>
      <c r="O71" s="53"/>
      <c r="P71" s="91"/>
      <c r="Q71" s="68"/>
    </row>
    <row r="72" spans="1:17">
      <c r="A72" s="25">
        <v>11</v>
      </c>
      <c r="B72" s="2">
        <v>269</v>
      </c>
      <c r="C72" s="2">
        <v>4</v>
      </c>
      <c r="D72" s="40">
        <v>9</v>
      </c>
      <c r="E72" s="56"/>
      <c r="F72" s="55"/>
      <c r="G72" s="56"/>
      <c r="H72" s="57"/>
      <c r="I72" s="58"/>
      <c r="J72" s="59"/>
      <c r="K72" s="57"/>
      <c r="L72" s="60"/>
      <c r="M72" s="61"/>
      <c r="N72" s="57"/>
      <c r="O72" s="60"/>
      <c r="P72" s="55"/>
      <c r="Q72" s="58"/>
    </row>
    <row r="73" spans="1:17">
      <c r="A73" s="25">
        <v>12</v>
      </c>
      <c r="B73" s="2">
        <v>496</v>
      </c>
      <c r="C73" s="2">
        <v>5</v>
      </c>
      <c r="D73" s="40">
        <v>3</v>
      </c>
      <c r="E73" s="56"/>
      <c r="F73" s="55"/>
      <c r="G73" s="56"/>
      <c r="H73" s="57"/>
      <c r="I73" s="58"/>
      <c r="J73" s="59"/>
      <c r="K73" s="57"/>
      <c r="L73" s="60"/>
      <c r="M73" s="61"/>
      <c r="N73" s="57"/>
      <c r="O73" s="60"/>
      <c r="P73" s="55"/>
      <c r="Q73" s="58"/>
    </row>
    <row r="74" spans="1:17">
      <c r="A74" s="25">
        <v>13</v>
      </c>
      <c r="B74" s="2">
        <v>178</v>
      </c>
      <c r="C74" s="2">
        <v>3</v>
      </c>
      <c r="D74" s="40">
        <v>15</v>
      </c>
      <c r="E74" s="56"/>
      <c r="F74" s="55"/>
      <c r="G74" s="56"/>
      <c r="H74" s="57"/>
      <c r="I74" s="58"/>
      <c r="J74" s="59"/>
      <c r="K74" s="57"/>
      <c r="L74" s="60"/>
      <c r="M74" s="61"/>
      <c r="N74" s="57"/>
      <c r="O74" s="60"/>
      <c r="P74" s="55"/>
      <c r="Q74" s="58"/>
    </row>
    <row r="75" spans="1:17">
      <c r="A75" s="25">
        <v>14</v>
      </c>
      <c r="B75" s="2">
        <v>390</v>
      </c>
      <c r="C75" s="2">
        <v>4</v>
      </c>
      <c r="D75" s="40">
        <v>7</v>
      </c>
      <c r="E75" s="56"/>
      <c r="F75" s="55"/>
      <c r="G75" s="56"/>
      <c r="H75" s="57"/>
      <c r="I75" s="58"/>
      <c r="J75" s="59"/>
      <c r="K75" s="57"/>
      <c r="L75" s="60"/>
      <c r="M75" s="61"/>
      <c r="N75" s="57"/>
      <c r="O75" s="60"/>
      <c r="P75" s="55"/>
      <c r="Q75" s="58"/>
    </row>
    <row r="76" spans="1:17">
      <c r="A76" s="25">
        <v>15</v>
      </c>
      <c r="B76" s="2">
        <v>485</v>
      </c>
      <c r="C76" s="2">
        <v>5</v>
      </c>
      <c r="D76" s="40">
        <v>5</v>
      </c>
      <c r="E76" s="56"/>
      <c r="F76" s="55"/>
      <c r="G76" s="56"/>
      <c r="H76" s="57"/>
      <c r="I76" s="58"/>
      <c r="J76" s="59"/>
      <c r="K76" s="57"/>
      <c r="L76" s="60"/>
      <c r="M76" s="61"/>
      <c r="N76" s="57"/>
      <c r="O76" s="60"/>
      <c r="P76" s="55"/>
      <c r="Q76" s="58"/>
    </row>
    <row r="77" spans="1:17">
      <c r="A77" s="25">
        <v>16</v>
      </c>
      <c r="B77" s="2">
        <v>310</v>
      </c>
      <c r="C77" s="2">
        <v>4</v>
      </c>
      <c r="D77" s="40">
        <v>13</v>
      </c>
      <c r="E77" s="56"/>
      <c r="F77" s="55"/>
      <c r="G77" s="56"/>
      <c r="H77" s="57"/>
      <c r="I77" s="58"/>
      <c r="J77" s="59"/>
      <c r="K77" s="57"/>
      <c r="L77" s="60"/>
      <c r="M77" s="61"/>
      <c r="N77" s="57"/>
      <c r="O77" s="60"/>
      <c r="P77" s="55"/>
      <c r="Q77" s="58"/>
    </row>
    <row r="78" spans="1:17">
      <c r="A78" s="25">
        <v>17</v>
      </c>
      <c r="B78" s="2">
        <v>147</v>
      </c>
      <c r="C78" s="2">
        <v>3</v>
      </c>
      <c r="D78" s="40">
        <v>17</v>
      </c>
      <c r="E78" s="56"/>
      <c r="F78" s="55"/>
      <c r="G78" s="56"/>
      <c r="H78" s="57"/>
      <c r="I78" s="58"/>
      <c r="J78" s="59"/>
      <c r="K78" s="57"/>
      <c r="L78" s="60"/>
      <c r="M78" s="61"/>
      <c r="N78" s="57"/>
      <c r="O78" s="60"/>
      <c r="P78" s="55"/>
      <c r="Q78" s="58"/>
    </row>
    <row r="79" spans="1:17" ht="13.5" thickBot="1">
      <c r="A79" s="28">
        <v>18</v>
      </c>
      <c r="B79" s="5">
        <v>453</v>
      </c>
      <c r="C79" s="5">
        <v>5</v>
      </c>
      <c r="D79" s="43">
        <v>11</v>
      </c>
      <c r="E79" s="62"/>
      <c r="F79" s="70"/>
      <c r="G79" s="71"/>
      <c r="H79" s="72"/>
      <c r="I79" s="73"/>
      <c r="J79" s="74"/>
      <c r="K79" s="72"/>
      <c r="L79" s="75"/>
      <c r="M79" s="76"/>
      <c r="N79" s="72"/>
      <c r="O79" s="75"/>
      <c r="P79" s="70"/>
      <c r="Q79" s="73"/>
    </row>
    <row r="80" spans="1:17" ht="14.25" thickTop="1" thickBot="1">
      <c r="A80" s="7"/>
      <c r="B80" s="8">
        <f>SUM(B71:B79)</f>
        <v>3100</v>
      </c>
      <c r="C80" s="8">
        <f>SUM(C71:C79)</f>
        <v>37</v>
      </c>
      <c r="D80" s="42" t="s">
        <v>6</v>
      </c>
      <c r="E80" s="30"/>
      <c r="F80" s="30"/>
      <c r="G80" s="110"/>
      <c r="H80" s="111"/>
      <c r="I80" s="111"/>
      <c r="J80" s="112"/>
      <c r="K80" s="112"/>
      <c r="L80" s="112"/>
      <c r="M80" s="111"/>
      <c r="N80" s="111"/>
      <c r="O80" s="113"/>
      <c r="P80" s="30"/>
      <c r="Q80" s="29"/>
    </row>
    <row r="81" spans="1:17" ht="14.25" thickTop="1" thickBot="1">
      <c r="A81" s="6"/>
      <c r="B81" s="9">
        <f>SUM(B80,B70)</f>
        <v>5723</v>
      </c>
      <c r="C81" s="9">
        <f>SUM(C80,C70)</f>
        <v>72</v>
      </c>
      <c r="D81" s="44" t="s">
        <v>7</v>
      </c>
      <c r="E81" s="81"/>
      <c r="F81" s="30"/>
      <c r="G81" s="106"/>
      <c r="H81" s="114"/>
      <c r="I81" s="114"/>
      <c r="J81" s="115"/>
      <c r="K81" s="115"/>
      <c r="L81" s="115"/>
      <c r="M81" s="114"/>
      <c r="N81" s="114"/>
      <c r="O81" s="107"/>
      <c r="P81" s="92"/>
      <c r="Q81" s="20"/>
    </row>
    <row r="82" spans="1:17" ht="13.5" thickTop="1"/>
    <row r="85" spans="1:17" ht="18">
      <c r="A85" s="46" t="s">
        <v>93</v>
      </c>
      <c r="B85" s="45"/>
      <c r="C85" s="45"/>
      <c r="D85" s="45"/>
      <c r="E85" s="45"/>
      <c r="F85" s="45"/>
      <c r="J85" s="47" t="str">
        <f>IF(E109="0","0","1")</f>
        <v>1</v>
      </c>
      <c r="L85" s="45" t="s">
        <v>46</v>
      </c>
      <c r="M85" s="100"/>
      <c r="O85" s="85"/>
    </row>
    <row r="86" spans="1:17" ht="13.5" thickBot="1"/>
    <row r="87" spans="1:17" ht="14.25" thickTop="1" thickBot="1">
      <c r="A87" s="12"/>
      <c r="B87" s="13"/>
      <c r="C87" s="13"/>
      <c r="D87" s="13"/>
      <c r="E87" s="13"/>
      <c r="F87" s="14"/>
      <c r="G87" s="12"/>
      <c r="H87" s="16" t="s">
        <v>22</v>
      </c>
      <c r="I87" s="13"/>
      <c r="J87" s="12"/>
      <c r="K87" s="16" t="s">
        <v>17</v>
      </c>
      <c r="L87" s="13"/>
      <c r="M87" s="12"/>
      <c r="N87" s="16" t="s">
        <v>12</v>
      </c>
      <c r="O87" s="29"/>
      <c r="P87" s="14"/>
      <c r="Q87" s="14"/>
    </row>
    <row r="88" spans="1:17" ht="14.25" thickTop="1" thickBot="1">
      <c r="A88" s="15" t="s">
        <v>0</v>
      </c>
      <c r="B88" s="10" t="s">
        <v>1</v>
      </c>
      <c r="C88" s="10" t="s">
        <v>3</v>
      </c>
      <c r="D88" s="17" t="s">
        <v>4</v>
      </c>
      <c r="E88" s="37" t="s">
        <v>8</v>
      </c>
      <c r="F88" s="30" t="s">
        <v>74</v>
      </c>
      <c r="G88" s="37" t="s">
        <v>19</v>
      </c>
      <c r="H88" s="17" t="s">
        <v>20</v>
      </c>
      <c r="I88" s="38" t="s">
        <v>21</v>
      </c>
      <c r="J88" s="18" t="s">
        <v>14</v>
      </c>
      <c r="K88" s="19" t="s">
        <v>15</v>
      </c>
      <c r="L88" s="19" t="s">
        <v>16</v>
      </c>
      <c r="M88" s="18" t="s">
        <v>9</v>
      </c>
      <c r="N88" s="19" t="s">
        <v>10</v>
      </c>
      <c r="O88" s="20" t="s">
        <v>11</v>
      </c>
      <c r="P88" s="29" t="s">
        <v>13</v>
      </c>
      <c r="Q88" s="29" t="s">
        <v>23</v>
      </c>
    </row>
    <row r="89" spans="1:17" ht="13.5" thickTop="1">
      <c r="A89" s="24">
        <v>1</v>
      </c>
      <c r="B89" s="3">
        <v>432</v>
      </c>
      <c r="C89" s="3">
        <v>5</v>
      </c>
      <c r="D89" s="39">
        <v>5</v>
      </c>
      <c r="E89" s="48"/>
      <c r="F89" s="90"/>
      <c r="G89" s="48"/>
      <c r="H89" s="49"/>
      <c r="I89" s="50"/>
      <c r="J89" s="51"/>
      <c r="K89" s="52"/>
      <c r="L89" s="53"/>
      <c r="M89" s="54"/>
      <c r="N89" s="52"/>
      <c r="O89" s="53"/>
      <c r="P89" s="90"/>
      <c r="Q89" s="68"/>
    </row>
    <row r="90" spans="1:17">
      <c r="A90" s="25">
        <v>2</v>
      </c>
      <c r="B90" s="2">
        <v>336</v>
      </c>
      <c r="C90" s="2">
        <v>4</v>
      </c>
      <c r="D90" s="40">
        <v>15</v>
      </c>
      <c r="E90" s="56"/>
      <c r="F90" s="55"/>
      <c r="G90" s="56"/>
      <c r="H90" s="57"/>
      <c r="I90" s="58"/>
      <c r="J90" s="59"/>
      <c r="K90" s="57"/>
      <c r="L90" s="60"/>
      <c r="M90" s="61"/>
      <c r="N90" s="57"/>
      <c r="O90" s="60"/>
      <c r="P90" s="55"/>
      <c r="Q90" s="58"/>
    </row>
    <row r="91" spans="1:17">
      <c r="A91" s="25">
        <v>3</v>
      </c>
      <c r="B91" s="2">
        <v>351</v>
      </c>
      <c r="C91" s="2">
        <v>4</v>
      </c>
      <c r="D91" s="40">
        <v>3</v>
      </c>
      <c r="E91" s="56"/>
      <c r="F91" s="55"/>
      <c r="G91" s="56"/>
      <c r="H91" s="57"/>
      <c r="I91" s="58"/>
      <c r="J91" s="59"/>
      <c r="K91" s="57"/>
      <c r="L91" s="60"/>
      <c r="M91" s="61"/>
      <c r="N91" s="57"/>
      <c r="O91" s="60"/>
      <c r="P91" s="55"/>
      <c r="Q91" s="58"/>
    </row>
    <row r="92" spans="1:17">
      <c r="A92" s="25">
        <v>4</v>
      </c>
      <c r="B92" s="2">
        <v>340</v>
      </c>
      <c r="C92" s="2">
        <v>4</v>
      </c>
      <c r="D92" s="40">
        <v>11</v>
      </c>
      <c r="E92" s="56"/>
      <c r="F92" s="55"/>
      <c r="G92" s="56"/>
      <c r="H92" s="57"/>
      <c r="I92" s="58"/>
      <c r="J92" s="59"/>
      <c r="K92" s="57"/>
      <c r="L92" s="60"/>
      <c r="M92" s="61"/>
      <c r="N92" s="57"/>
      <c r="O92" s="60"/>
      <c r="P92" s="55"/>
      <c r="Q92" s="58"/>
    </row>
    <row r="93" spans="1:17">
      <c r="A93" s="25">
        <v>5</v>
      </c>
      <c r="B93" s="2">
        <v>145</v>
      </c>
      <c r="C93" s="2">
        <v>3</v>
      </c>
      <c r="D93" s="40">
        <v>17</v>
      </c>
      <c r="E93" s="56"/>
      <c r="F93" s="55"/>
      <c r="G93" s="56"/>
      <c r="H93" s="57"/>
      <c r="I93" s="58"/>
      <c r="J93" s="59"/>
      <c r="K93" s="57"/>
      <c r="L93" s="60"/>
      <c r="M93" s="61"/>
      <c r="N93" s="57"/>
      <c r="O93" s="60"/>
      <c r="P93" s="55"/>
      <c r="Q93" s="58"/>
    </row>
    <row r="94" spans="1:17">
      <c r="A94" s="25">
        <v>6</v>
      </c>
      <c r="B94" s="2">
        <v>318</v>
      </c>
      <c r="C94" s="2">
        <v>4</v>
      </c>
      <c r="D94" s="40">
        <v>13</v>
      </c>
      <c r="E94" s="56"/>
      <c r="F94" s="55"/>
      <c r="G94" s="56"/>
      <c r="H94" s="57"/>
      <c r="I94" s="58"/>
      <c r="J94" s="59"/>
      <c r="K94" s="57"/>
      <c r="L94" s="60"/>
      <c r="M94" s="61"/>
      <c r="N94" s="57"/>
      <c r="O94" s="60"/>
      <c r="P94" s="55"/>
      <c r="Q94" s="58"/>
    </row>
    <row r="95" spans="1:17">
      <c r="A95" s="25">
        <v>7</v>
      </c>
      <c r="B95" s="2">
        <v>517</v>
      </c>
      <c r="C95" s="2">
        <v>5</v>
      </c>
      <c r="D95" s="40">
        <v>1</v>
      </c>
      <c r="E95" s="56"/>
      <c r="F95" s="55"/>
      <c r="G95" s="56"/>
      <c r="H95" s="57"/>
      <c r="I95" s="58"/>
      <c r="J95" s="59"/>
      <c r="K95" s="57"/>
      <c r="L95" s="60"/>
      <c r="M95" s="61"/>
      <c r="N95" s="57"/>
      <c r="O95" s="60"/>
      <c r="P95" s="55"/>
      <c r="Q95" s="58"/>
    </row>
    <row r="96" spans="1:17">
      <c r="A96" s="25">
        <v>8</v>
      </c>
      <c r="B96" s="2">
        <v>387</v>
      </c>
      <c r="C96" s="2">
        <v>4</v>
      </c>
      <c r="D96" s="40">
        <v>7</v>
      </c>
      <c r="E96" s="56"/>
      <c r="F96" s="55"/>
      <c r="G96" s="56"/>
      <c r="H96" s="57"/>
      <c r="I96" s="58"/>
      <c r="J96" s="59"/>
      <c r="K96" s="57"/>
      <c r="L96" s="60"/>
      <c r="M96" s="61"/>
      <c r="N96" s="57"/>
      <c r="O96" s="60"/>
      <c r="P96" s="55"/>
      <c r="Q96" s="58"/>
    </row>
    <row r="97" spans="1:17" ht="13.5" thickBot="1">
      <c r="A97" s="26">
        <v>9</v>
      </c>
      <c r="B97" s="4">
        <v>115</v>
      </c>
      <c r="C97" s="4">
        <v>3</v>
      </c>
      <c r="D97" s="41">
        <v>9</v>
      </c>
      <c r="E97" s="62"/>
      <c r="F97" s="84"/>
      <c r="G97" s="62"/>
      <c r="H97" s="63"/>
      <c r="I97" s="64"/>
      <c r="J97" s="65"/>
      <c r="K97" s="63"/>
      <c r="L97" s="66"/>
      <c r="M97" s="67"/>
      <c r="N97" s="63"/>
      <c r="O97" s="66"/>
      <c r="P97" s="84"/>
      <c r="Q97" s="64"/>
    </row>
    <row r="98" spans="1:17" ht="14.25" thickTop="1" thickBot="1">
      <c r="A98" s="27"/>
      <c r="B98" s="8">
        <f>SUM(B89:B97)</f>
        <v>2941</v>
      </c>
      <c r="C98" s="8">
        <f>SUM(C89:C97)</f>
        <v>36</v>
      </c>
      <c r="D98" s="42" t="s">
        <v>5</v>
      </c>
      <c r="E98" s="30"/>
      <c r="F98" s="30"/>
      <c r="G98" s="104"/>
      <c r="H98" s="108"/>
      <c r="I98" s="108"/>
      <c r="J98" s="109"/>
      <c r="K98" s="109"/>
      <c r="L98" s="109"/>
      <c r="M98" s="108"/>
      <c r="N98" s="108"/>
      <c r="O98" s="105"/>
      <c r="P98" s="30"/>
      <c r="Q98" s="29"/>
    </row>
    <row r="99" spans="1:17" ht="13.5" thickTop="1">
      <c r="A99" s="24">
        <v>10</v>
      </c>
      <c r="B99" s="3">
        <v>360</v>
      </c>
      <c r="C99" s="3">
        <v>4</v>
      </c>
      <c r="D99" s="39">
        <v>14</v>
      </c>
      <c r="E99" s="48"/>
      <c r="F99" s="91"/>
      <c r="G99" s="48"/>
      <c r="H99" s="52"/>
      <c r="I99" s="68"/>
      <c r="J99" s="51"/>
      <c r="K99" s="52"/>
      <c r="L99" s="53"/>
      <c r="M99" s="69"/>
      <c r="N99" s="52"/>
      <c r="O99" s="53"/>
      <c r="P99" s="91"/>
      <c r="Q99" s="68"/>
    </row>
    <row r="100" spans="1:17">
      <c r="A100" s="25">
        <v>11</v>
      </c>
      <c r="B100" s="2">
        <v>325</v>
      </c>
      <c r="C100" s="2">
        <v>4</v>
      </c>
      <c r="D100" s="40">
        <v>12</v>
      </c>
      <c r="E100" s="56"/>
      <c r="F100" s="55"/>
      <c r="G100" s="56"/>
      <c r="H100" s="57"/>
      <c r="I100" s="58"/>
      <c r="J100" s="59"/>
      <c r="K100" s="57"/>
      <c r="L100" s="60"/>
      <c r="M100" s="61"/>
      <c r="N100" s="57"/>
      <c r="O100" s="60"/>
      <c r="P100" s="55"/>
      <c r="Q100" s="58"/>
    </row>
    <row r="101" spans="1:17">
      <c r="A101" s="25">
        <v>12</v>
      </c>
      <c r="B101" s="2">
        <v>482</v>
      </c>
      <c r="C101" s="2">
        <v>5</v>
      </c>
      <c r="D101" s="40">
        <v>2</v>
      </c>
      <c r="E101" s="56"/>
      <c r="F101" s="55"/>
      <c r="G101" s="56"/>
      <c r="H101" s="57"/>
      <c r="I101" s="58"/>
      <c r="J101" s="59"/>
      <c r="K101" s="57"/>
      <c r="L101" s="60"/>
      <c r="M101" s="61"/>
      <c r="N101" s="57"/>
      <c r="O101" s="60"/>
      <c r="P101" s="55"/>
      <c r="Q101" s="58"/>
    </row>
    <row r="102" spans="1:17">
      <c r="A102" s="25">
        <v>13</v>
      </c>
      <c r="B102" s="2">
        <v>370</v>
      </c>
      <c r="C102" s="2">
        <v>4</v>
      </c>
      <c r="D102" s="40">
        <v>8</v>
      </c>
      <c r="E102" s="56"/>
      <c r="F102" s="55"/>
      <c r="G102" s="56"/>
      <c r="H102" s="57"/>
      <c r="I102" s="58"/>
      <c r="J102" s="59"/>
      <c r="K102" s="57"/>
      <c r="L102" s="60"/>
      <c r="M102" s="61"/>
      <c r="N102" s="57"/>
      <c r="O102" s="60"/>
      <c r="P102" s="55"/>
      <c r="Q102" s="58"/>
    </row>
    <row r="103" spans="1:17">
      <c r="A103" s="25">
        <v>14</v>
      </c>
      <c r="B103" s="2">
        <v>365</v>
      </c>
      <c r="C103" s="2">
        <v>4</v>
      </c>
      <c r="D103" s="40">
        <v>4</v>
      </c>
      <c r="E103" s="56"/>
      <c r="F103" s="55"/>
      <c r="G103" s="56"/>
      <c r="H103" s="57"/>
      <c r="I103" s="58"/>
      <c r="J103" s="59"/>
      <c r="K103" s="57"/>
      <c r="L103" s="60"/>
      <c r="M103" s="61"/>
      <c r="N103" s="57"/>
      <c r="O103" s="60"/>
      <c r="P103" s="55"/>
      <c r="Q103" s="58"/>
    </row>
    <row r="104" spans="1:17">
      <c r="A104" s="25">
        <v>15</v>
      </c>
      <c r="B104" s="2">
        <v>128</v>
      </c>
      <c r="C104" s="2">
        <v>3</v>
      </c>
      <c r="D104" s="40">
        <v>16</v>
      </c>
      <c r="E104" s="56"/>
      <c r="F104" s="55"/>
      <c r="G104" s="56"/>
      <c r="H104" s="57"/>
      <c r="I104" s="58"/>
      <c r="J104" s="59"/>
      <c r="K104" s="57"/>
      <c r="L104" s="60"/>
      <c r="M104" s="61"/>
      <c r="N104" s="57"/>
      <c r="O104" s="60"/>
      <c r="P104" s="55"/>
      <c r="Q104" s="58"/>
    </row>
    <row r="105" spans="1:17">
      <c r="A105" s="25">
        <v>16</v>
      </c>
      <c r="B105" s="2">
        <v>380</v>
      </c>
      <c r="C105" s="2">
        <v>4</v>
      </c>
      <c r="D105" s="40">
        <v>10</v>
      </c>
      <c r="E105" s="56"/>
      <c r="F105" s="55"/>
      <c r="G105" s="56"/>
      <c r="H105" s="57"/>
      <c r="I105" s="58"/>
      <c r="J105" s="59"/>
      <c r="K105" s="57"/>
      <c r="L105" s="60"/>
      <c r="M105" s="61"/>
      <c r="N105" s="57"/>
      <c r="O105" s="60"/>
      <c r="P105" s="55"/>
      <c r="Q105" s="58"/>
    </row>
    <row r="106" spans="1:17">
      <c r="A106" s="25">
        <v>17</v>
      </c>
      <c r="B106" s="2">
        <v>160</v>
      </c>
      <c r="C106" s="2">
        <v>3</v>
      </c>
      <c r="D106" s="40">
        <v>18</v>
      </c>
      <c r="E106" s="56"/>
      <c r="F106" s="55"/>
      <c r="G106" s="56"/>
      <c r="H106" s="57"/>
      <c r="I106" s="58"/>
      <c r="J106" s="59"/>
      <c r="K106" s="57"/>
      <c r="L106" s="60"/>
      <c r="M106" s="61"/>
      <c r="N106" s="57"/>
      <c r="O106" s="60"/>
      <c r="P106" s="55"/>
      <c r="Q106" s="58"/>
    </row>
    <row r="107" spans="1:17" ht="13.5" thickBot="1">
      <c r="A107" s="28">
        <v>18</v>
      </c>
      <c r="B107" s="5">
        <v>504</v>
      </c>
      <c r="C107" s="5">
        <v>5</v>
      </c>
      <c r="D107" s="43">
        <v>6</v>
      </c>
      <c r="E107" s="62"/>
      <c r="F107" s="70"/>
      <c r="G107" s="71"/>
      <c r="H107" s="72"/>
      <c r="I107" s="73"/>
      <c r="J107" s="74"/>
      <c r="K107" s="72"/>
      <c r="L107" s="75"/>
      <c r="M107" s="76"/>
      <c r="N107" s="72"/>
      <c r="O107" s="75"/>
      <c r="P107" s="70"/>
      <c r="Q107" s="73"/>
    </row>
    <row r="108" spans="1:17" ht="14.25" thickTop="1" thickBot="1">
      <c r="A108" s="7"/>
      <c r="B108" s="8">
        <f>SUM(B99:B107)</f>
        <v>3074</v>
      </c>
      <c r="C108" s="8">
        <f>SUM(C99:C107)</f>
        <v>36</v>
      </c>
      <c r="D108" s="42" t="s">
        <v>6</v>
      </c>
      <c r="E108" s="30"/>
      <c r="F108" s="30"/>
      <c r="G108" s="110"/>
      <c r="H108" s="111"/>
      <c r="I108" s="111"/>
      <c r="J108" s="112"/>
      <c r="K108" s="112"/>
      <c r="L108" s="112"/>
      <c r="M108" s="111"/>
      <c r="N108" s="111"/>
      <c r="O108" s="113"/>
      <c r="P108" s="30"/>
      <c r="Q108" s="29"/>
    </row>
    <row r="109" spans="1:17" ht="14.25" thickTop="1" thickBot="1">
      <c r="A109" s="6"/>
      <c r="B109" s="9">
        <f>SUM(B108,B98)</f>
        <v>6015</v>
      </c>
      <c r="C109" s="9">
        <f>SUM(C108,C98)</f>
        <v>72</v>
      </c>
      <c r="D109" s="44" t="s">
        <v>7</v>
      </c>
      <c r="E109" s="81"/>
      <c r="F109" s="30"/>
      <c r="G109" s="106"/>
      <c r="H109" s="114"/>
      <c r="I109" s="114"/>
      <c r="J109" s="115"/>
      <c r="K109" s="115"/>
      <c r="L109" s="115"/>
      <c r="M109" s="114"/>
      <c r="N109" s="114"/>
      <c r="O109" s="107"/>
      <c r="P109" s="92"/>
      <c r="Q109" s="20"/>
    </row>
    <row r="110" spans="1:17" ht="13.5" thickTop="1"/>
    <row r="113" spans="1:17" ht="18">
      <c r="A113" s="46" t="s">
        <v>107</v>
      </c>
      <c r="B113" s="45"/>
      <c r="C113" s="45"/>
      <c r="D113" s="45"/>
      <c r="E113" s="45"/>
      <c r="F113" s="45"/>
      <c r="J113" s="47" t="str">
        <f>IF(E137="0","0","1")</f>
        <v>1</v>
      </c>
      <c r="L113" s="45" t="s">
        <v>46</v>
      </c>
      <c r="M113" s="100"/>
      <c r="O113" s="85"/>
    </row>
    <row r="114" spans="1:17" ht="13.5" thickBot="1"/>
    <row r="115" spans="1:17" ht="14.25" thickTop="1" thickBot="1">
      <c r="A115" s="12"/>
      <c r="B115" s="13"/>
      <c r="C115" s="13"/>
      <c r="D115" s="13"/>
      <c r="E115" s="13"/>
      <c r="F115" s="14"/>
      <c r="G115" s="12"/>
      <c r="H115" s="16" t="s">
        <v>22</v>
      </c>
      <c r="I115" s="13"/>
      <c r="J115" s="12"/>
      <c r="K115" s="16" t="s">
        <v>17</v>
      </c>
      <c r="L115" s="13"/>
      <c r="M115" s="12"/>
      <c r="N115" s="16" t="s">
        <v>12</v>
      </c>
      <c r="O115" s="29"/>
      <c r="P115" s="14"/>
      <c r="Q115" s="14"/>
    </row>
    <row r="116" spans="1:17" ht="14.25" thickTop="1" thickBot="1">
      <c r="A116" s="15" t="s">
        <v>0</v>
      </c>
      <c r="B116" s="10" t="s">
        <v>1</v>
      </c>
      <c r="C116" s="10" t="s">
        <v>3</v>
      </c>
      <c r="D116" s="17" t="s">
        <v>4</v>
      </c>
      <c r="E116" s="37" t="s">
        <v>8</v>
      </c>
      <c r="F116" s="30" t="s">
        <v>74</v>
      </c>
      <c r="G116" s="37" t="s">
        <v>19</v>
      </c>
      <c r="H116" s="17" t="s">
        <v>20</v>
      </c>
      <c r="I116" s="38" t="s">
        <v>21</v>
      </c>
      <c r="J116" s="18" t="s">
        <v>14</v>
      </c>
      <c r="K116" s="19" t="s">
        <v>15</v>
      </c>
      <c r="L116" s="19" t="s">
        <v>16</v>
      </c>
      <c r="M116" s="18" t="s">
        <v>9</v>
      </c>
      <c r="N116" s="19" t="s">
        <v>10</v>
      </c>
      <c r="O116" s="20" t="s">
        <v>11</v>
      </c>
      <c r="P116" s="29" t="s">
        <v>13</v>
      </c>
      <c r="Q116" s="29" t="s">
        <v>23</v>
      </c>
    </row>
    <row r="117" spans="1:17" ht="13.5" thickTop="1">
      <c r="A117" s="24">
        <v>1</v>
      </c>
      <c r="B117" s="3">
        <v>313</v>
      </c>
      <c r="C117" s="3">
        <v>4</v>
      </c>
      <c r="D117" s="39">
        <v>11</v>
      </c>
      <c r="E117" s="48"/>
      <c r="F117" s="90"/>
      <c r="G117" s="48"/>
      <c r="H117" s="49"/>
      <c r="I117" s="50"/>
      <c r="J117" s="51"/>
      <c r="K117" s="52"/>
      <c r="L117" s="53"/>
      <c r="M117" s="54"/>
      <c r="N117" s="52"/>
      <c r="O117" s="53"/>
      <c r="P117" s="90"/>
      <c r="Q117" s="68"/>
    </row>
    <row r="118" spans="1:17">
      <c r="A118" s="25">
        <v>2</v>
      </c>
      <c r="B118" s="2">
        <v>340</v>
      </c>
      <c r="C118" s="2">
        <v>4</v>
      </c>
      <c r="D118" s="40">
        <v>5</v>
      </c>
      <c r="E118" s="56"/>
      <c r="F118" s="55"/>
      <c r="G118" s="56"/>
      <c r="H118" s="57"/>
      <c r="I118" s="58"/>
      <c r="J118" s="59"/>
      <c r="K118" s="57"/>
      <c r="L118" s="60"/>
      <c r="M118" s="61"/>
      <c r="N118" s="57"/>
      <c r="O118" s="60"/>
      <c r="P118" s="55"/>
      <c r="Q118" s="58"/>
    </row>
    <row r="119" spans="1:17">
      <c r="A119" s="25">
        <v>3</v>
      </c>
      <c r="B119" s="2">
        <v>143</v>
      </c>
      <c r="C119" s="2">
        <v>3</v>
      </c>
      <c r="D119" s="40">
        <v>15</v>
      </c>
      <c r="E119" s="56"/>
      <c r="F119" s="55"/>
      <c r="G119" s="56"/>
      <c r="H119" s="57"/>
      <c r="I119" s="58"/>
      <c r="J119" s="59"/>
      <c r="K119" s="57"/>
      <c r="L119" s="60"/>
      <c r="M119" s="61"/>
      <c r="N119" s="57"/>
      <c r="O119" s="60"/>
      <c r="P119" s="55"/>
      <c r="Q119" s="58"/>
    </row>
    <row r="120" spans="1:17">
      <c r="A120" s="25">
        <v>4</v>
      </c>
      <c r="B120" s="2">
        <v>335</v>
      </c>
      <c r="C120" s="2">
        <v>4</v>
      </c>
      <c r="D120" s="40">
        <v>13</v>
      </c>
      <c r="E120" s="56"/>
      <c r="F120" s="55"/>
      <c r="G120" s="56"/>
      <c r="H120" s="57"/>
      <c r="I120" s="58"/>
      <c r="J120" s="59"/>
      <c r="K120" s="57"/>
      <c r="L120" s="60"/>
      <c r="M120" s="61"/>
      <c r="N120" s="57"/>
      <c r="O120" s="60"/>
      <c r="P120" s="55"/>
      <c r="Q120" s="58"/>
    </row>
    <row r="121" spans="1:17">
      <c r="A121" s="25">
        <v>5</v>
      </c>
      <c r="B121" s="2">
        <v>443</v>
      </c>
      <c r="C121" s="2">
        <v>5</v>
      </c>
      <c r="D121" s="40">
        <v>3</v>
      </c>
      <c r="E121" s="56"/>
      <c r="F121" s="55"/>
      <c r="G121" s="56"/>
      <c r="H121" s="57"/>
      <c r="I121" s="58"/>
      <c r="J121" s="59"/>
      <c r="K121" s="57"/>
      <c r="L121" s="60"/>
      <c r="M121" s="61"/>
      <c r="N121" s="57"/>
      <c r="O121" s="60"/>
      <c r="P121" s="55"/>
      <c r="Q121" s="58"/>
    </row>
    <row r="122" spans="1:17">
      <c r="A122" s="25">
        <v>6</v>
      </c>
      <c r="B122" s="2">
        <v>319</v>
      </c>
      <c r="C122" s="2">
        <v>4</v>
      </c>
      <c r="D122" s="40">
        <v>9</v>
      </c>
      <c r="E122" s="56"/>
      <c r="F122" s="55"/>
      <c r="G122" s="56"/>
      <c r="H122" s="57"/>
      <c r="I122" s="58"/>
      <c r="J122" s="59"/>
      <c r="K122" s="57"/>
      <c r="L122" s="60"/>
      <c r="M122" s="61"/>
      <c r="N122" s="57"/>
      <c r="O122" s="60"/>
      <c r="P122" s="55"/>
      <c r="Q122" s="58"/>
    </row>
    <row r="123" spans="1:17">
      <c r="A123" s="25">
        <v>7</v>
      </c>
      <c r="B123" s="2">
        <v>555</v>
      </c>
      <c r="C123" s="2">
        <v>5</v>
      </c>
      <c r="D123" s="40">
        <v>1</v>
      </c>
      <c r="E123" s="56"/>
      <c r="F123" s="55"/>
      <c r="G123" s="56"/>
      <c r="H123" s="57"/>
      <c r="I123" s="58"/>
      <c r="J123" s="59"/>
      <c r="K123" s="57"/>
      <c r="L123" s="60"/>
      <c r="M123" s="61"/>
      <c r="N123" s="57"/>
      <c r="O123" s="60"/>
      <c r="P123" s="55"/>
      <c r="Q123" s="58"/>
    </row>
    <row r="124" spans="1:17">
      <c r="A124" s="25">
        <v>8</v>
      </c>
      <c r="B124" s="2">
        <v>143</v>
      </c>
      <c r="C124" s="2">
        <v>3</v>
      </c>
      <c r="D124" s="40">
        <v>17</v>
      </c>
      <c r="E124" s="56"/>
      <c r="F124" s="55"/>
      <c r="G124" s="56"/>
      <c r="H124" s="57"/>
      <c r="I124" s="58"/>
      <c r="J124" s="59"/>
      <c r="K124" s="57"/>
      <c r="L124" s="60"/>
      <c r="M124" s="61"/>
      <c r="N124" s="57"/>
      <c r="O124" s="60"/>
      <c r="P124" s="55"/>
      <c r="Q124" s="58"/>
    </row>
    <row r="125" spans="1:17" ht="13.5" thickBot="1">
      <c r="A125" s="26">
        <v>9</v>
      </c>
      <c r="B125" s="4">
        <v>320</v>
      </c>
      <c r="C125" s="4">
        <v>4</v>
      </c>
      <c r="D125" s="41">
        <v>7</v>
      </c>
      <c r="E125" s="62"/>
      <c r="F125" s="84"/>
      <c r="G125" s="62"/>
      <c r="H125" s="63"/>
      <c r="I125" s="64"/>
      <c r="J125" s="65"/>
      <c r="K125" s="63"/>
      <c r="L125" s="66"/>
      <c r="M125" s="67"/>
      <c r="N125" s="63"/>
      <c r="O125" s="66"/>
      <c r="P125" s="84"/>
      <c r="Q125" s="64"/>
    </row>
    <row r="126" spans="1:17" ht="14.25" thickTop="1" thickBot="1">
      <c r="A126" s="27"/>
      <c r="B126" s="8">
        <f>SUM(B117:B125)</f>
        <v>2911</v>
      </c>
      <c r="C126" s="8">
        <f>SUM(C117:C125)</f>
        <v>36</v>
      </c>
      <c r="D126" s="42" t="s">
        <v>5</v>
      </c>
      <c r="E126" s="30"/>
      <c r="F126" s="30"/>
      <c r="G126" s="104"/>
      <c r="H126" s="108"/>
      <c r="I126" s="108"/>
      <c r="J126" s="109"/>
      <c r="K126" s="109"/>
      <c r="L126" s="109"/>
      <c r="M126" s="108"/>
      <c r="N126" s="108"/>
      <c r="O126" s="105"/>
      <c r="P126" s="30"/>
      <c r="Q126" s="29"/>
    </row>
    <row r="127" spans="1:17" ht="13.5" thickTop="1">
      <c r="A127" s="24">
        <v>10</v>
      </c>
      <c r="B127" s="3">
        <v>490</v>
      </c>
      <c r="C127" s="3">
        <v>5</v>
      </c>
      <c r="D127" s="39">
        <v>4</v>
      </c>
      <c r="E127" s="48"/>
      <c r="F127" s="91"/>
      <c r="G127" s="48"/>
      <c r="H127" s="52"/>
      <c r="I127" s="68"/>
      <c r="J127" s="51"/>
      <c r="K127" s="52"/>
      <c r="L127" s="53"/>
      <c r="M127" s="69"/>
      <c r="N127" s="52"/>
      <c r="O127" s="53"/>
      <c r="P127" s="91"/>
      <c r="Q127" s="68"/>
    </row>
    <row r="128" spans="1:17">
      <c r="A128" s="25">
        <v>11</v>
      </c>
      <c r="B128" s="2">
        <v>330</v>
      </c>
      <c r="C128" s="2">
        <v>4</v>
      </c>
      <c r="D128" s="40">
        <v>16</v>
      </c>
      <c r="E128" s="56"/>
      <c r="F128" s="55"/>
      <c r="G128" s="56"/>
      <c r="H128" s="57"/>
      <c r="I128" s="58"/>
      <c r="J128" s="59"/>
      <c r="K128" s="57"/>
      <c r="L128" s="60"/>
      <c r="M128" s="61"/>
      <c r="N128" s="57"/>
      <c r="O128" s="60"/>
      <c r="P128" s="55"/>
      <c r="Q128" s="58"/>
    </row>
    <row r="129" spans="1:17">
      <c r="A129" s="25">
        <v>12</v>
      </c>
      <c r="B129" s="2">
        <v>451</v>
      </c>
      <c r="C129" s="2">
        <v>5</v>
      </c>
      <c r="D129" s="40">
        <v>2</v>
      </c>
      <c r="E129" s="56"/>
      <c r="F129" s="55"/>
      <c r="G129" s="56"/>
      <c r="H129" s="57"/>
      <c r="I129" s="58"/>
      <c r="J129" s="59"/>
      <c r="K129" s="57"/>
      <c r="L129" s="60"/>
      <c r="M129" s="61"/>
      <c r="N129" s="57"/>
      <c r="O129" s="60"/>
      <c r="P129" s="55"/>
      <c r="Q129" s="58"/>
    </row>
    <row r="130" spans="1:17">
      <c r="A130" s="25">
        <v>13</v>
      </c>
      <c r="B130" s="2">
        <v>140</v>
      </c>
      <c r="C130" s="2">
        <v>3</v>
      </c>
      <c r="D130" s="40">
        <v>18</v>
      </c>
      <c r="E130" s="56"/>
      <c r="F130" s="55"/>
      <c r="G130" s="56"/>
      <c r="H130" s="57"/>
      <c r="I130" s="58"/>
      <c r="J130" s="59"/>
      <c r="K130" s="57"/>
      <c r="L130" s="60"/>
      <c r="M130" s="61"/>
      <c r="N130" s="57"/>
      <c r="O130" s="60"/>
      <c r="P130" s="55"/>
      <c r="Q130" s="58"/>
    </row>
    <row r="131" spans="1:17">
      <c r="A131" s="25">
        <v>14</v>
      </c>
      <c r="B131" s="2">
        <v>383</v>
      </c>
      <c r="C131" s="2">
        <v>4</v>
      </c>
      <c r="D131" s="40">
        <v>6</v>
      </c>
      <c r="E131" s="56"/>
      <c r="F131" s="55"/>
      <c r="G131" s="56"/>
      <c r="H131" s="57"/>
      <c r="I131" s="58"/>
      <c r="J131" s="59"/>
      <c r="K131" s="57"/>
      <c r="L131" s="60"/>
      <c r="M131" s="61"/>
      <c r="N131" s="57"/>
      <c r="O131" s="60"/>
      <c r="P131" s="55"/>
      <c r="Q131" s="58"/>
    </row>
    <row r="132" spans="1:17">
      <c r="A132" s="25">
        <v>15</v>
      </c>
      <c r="B132" s="2">
        <v>332</v>
      </c>
      <c r="C132" s="2">
        <v>4</v>
      </c>
      <c r="D132" s="40">
        <v>8</v>
      </c>
      <c r="E132" s="56"/>
      <c r="F132" s="55"/>
      <c r="G132" s="56"/>
      <c r="H132" s="57"/>
      <c r="I132" s="58"/>
      <c r="J132" s="59"/>
      <c r="K132" s="57"/>
      <c r="L132" s="60"/>
      <c r="M132" s="61"/>
      <c r="N132" s="57"/>
      <c r="O132" s="60"/>
      <c r="P132" s="55"/>
      <c r="Q132" s="58"/>
    </row>
    <row r="133" spans="1:17">
      <c r="A133" s="25">
        <v>16</v>
      </c>
      <c r="B133" s="2">
        <v>334</v>
      </c>
      <c r="C133" s="2">
        <v>4</v>
      </c>
      <c r="D133" s="40">
        <v>14</v>
      </c>
      <c r="E133" s="56"/>
      <c r="F133" s="55"/>
      <c r="G133" s="56"/>
      <c r="H133" s="57"/>
      <c r="I133" s="58"/>
      <c r="J133" s="59"/>
      <c r="K133" s="57"/>
      <c r="L133" s="60"/>
      <c r="M133" s="61"/>
      <c r="N133" s="57"/>
      <c r="O133" s="60"/>
      <c r="P133" s="55"/>
      <c r="Q133" s="58"/>
    </row>
    <row r="134" spans="1:17">
      <c r="A134" s="25">
        <v>17</v>
      </c>
      <c r="B134" s="2">
        <v>368</v>
      </c>
      <c r="C134" s="2">
        <v>4</v>
      </c>
      <c r="D134" s="40">
        <v>10</v>
      </c>
      <c r="E134" s="56"/>
      <c r="F134" s="55"/>
      <c r="G134" s="56"/>
      <c r="H134" s="57"/>
      <c r="I134" s="58"/>
      <c r="J134" s="59"/>
      <c r="K134" s="57"/>
      <c r="L134" s="60"/>
      <c r="M134" s="61"/>
      <c r="N134" s="57"/>
      <c r="O134" s="60"/>
      <c r="P134" s="55"/>
      <c r="Q134" s="58"/>
    </row>
    <row r="135" spans="1:17" ht="13.5" thickBot="1">
      <c r="A135" s="28">
        <v>18</v>
      </c>
      <c r="B135" s="5">
        <v>299</v>
      </c>
      <c r="C135" s="5">
        <v>4</v>
      </c>
      <c r="D135" s="43">
        <v>12</v>
      </c>
      <c r="E135" s="62"/>
      <c r="F135" s="70"/>
      <c r="G135" s="71"/>
      <c r="H135" s="72"/>
      <c r="I135" s="73"/>
      <c r="J135" s="74"/>
      <c r="K135" s="72"/>
      <c r="L135" s="75"/>
      <c r="M135" s="76"/>
      <c r="N135" s="72"/>
      <c r="O135" s="75"/>
      <c r="P135" s="70"/>
      <c r="Q135" s="73"/>
    </row>
    <row r="136" spans="1:17" ht="14.25" thickTop="1" thickBot="1">
      <c r="A136" s="7"/>
      <c r="B136" s="8">
        <f>SUM(B127:B135)</f>
        <v>3127</v>
      </c>
      <c r="C136" s="8">
        <f>SUM(C127:C135)</f>
        <v>37</v>
      </c>
      <c r="D136" s="42" t="s">
        <v>6</v>
      </c>
      <c r="E136" s="30"/>
      <c r="F136" s="30"/>
      <c r="G136" s="110"/>
      <c r="H136" s="111"/>
      <c r="I136" s="111"/>
      <c r="J136" s="112"/>
      <c r="K136" s="112"/>
      <c r="L136" s="112"/>
      <c r="M136" s="111"/>
      <c r="N136" s="111"/>
      <c r="O136" s="113"/>
      <c r="P136" s="30"/>
      <c r="Q136" s="29"/>
    </row>
    <row r="137" spans="1:17" ht="14.25" thickTop="1" thickBot="1">
      <c r="A137" s="6"/>
      <c r="B137" s="9">
        <f>SUM(B136,B126)</f>
        <v>6038</v>
      </c>
      <c r="C137" s="9">
        <f>SUM(C136,C126)</f>
        <v>73</v>
      </c>
      <c r="D137" s="44" t="s">
        <v>7</v>
      </c>
      <c r="E137" s="81"/>
      <c r="F137" s="30"/>
      <c r="G137" s="106"/>
      <c r="H137" s="114"/>
      <c r="I137" s="114"/>
      <c r="J137" s="115"/>
      <c r="K137" s="115"/>
      <c r="L137" s="115"/>
      <c r="M137" s="114"/>
      <c r="N137" s="114"/>
      <c r="O137" s="107"/>
      <c r="P137" s="92"/>
      <c r="Q137" s="20"/>
    </row>
    <row r="138" spans="1:17" ht="13.5" thickTop="1"/>
    <row r="140" spans="1:17" ht="18">
      <c r="A140" s="46" t="s">
        <v>153</v>
      </c>
      <c r="B140" s="45"/>
      <c r="C140" s="45"/>
      <c r="D140" s="45"/>
      <c r="E140" s="45"/>
      <c r="F140" s="45"/>
      <c r="J140" s="47" t="str">
        <f>IF(E164="0","0","1")</f>
        <v>1</v>
      </c>
      <c r="L140" s="45" t="s">
        <v>46</v>
      </c>
      <c r="M140" s="100"/>
      <c r="O140" s="85"/>
    </row>
    <row r="141" spans="1:17" ht="13.5" thickBot="1"/>
    <row r="142" spans="1:17" ht="14.25" thickTop="1" thickBot="1">
      <c r="A142" s="12"/>
      <c r="B142" s="13"/>
      <c r="C142" s="13"/>
      <c r="D142" s="13"/>
      <c r="E142" s="13"/>
      <c r="F142" s="14"/>
      <c r="G142" s="12"/>
      <c r="H142" s="16" t="s">
        <v>22</v>
      </c>
      <c r="I142" s="13"/>
      <c r="J142" s="12"/>
      <c r="K142" s="16" t="s">
        <v>17</v>
      </c>
      <c r="L142" s="13"/>
      <c r="M142" s="12"/>
      <c r="N142" s="16" t="s">
        <v>12</v>
      </c>
      <c r="O142" s="29"/>
      <c r="P142" s="14"/>
      <c r="Q142" s="14"/>
    </row>
    <row r="143" spans="1:17" ht="14.25" thickTop="1" thickBot="1">
      <c r="A143" s="15" t="s">
        <v>0</v>
      </c>
      <c r="B143" s="10" t="s">
        <v>1</v>
      </c>
      <c r="C143" s="10" t="s">
        <v>3</v>
      </c>
      <c r="D143" s="17" t="s">
        <v>4</v>
      </c>
      <c r="E143" s="37" t="s">
        <v>8</v>
      </c>
      <c r="F143" s="30" t="s">
        <v>74</v>
      </c>
      <c r="G143" s="37" t="s">
        <v>19</v>
      </c>
      <c r="H143" s="17" t="s">
        <v>20</v>
      </c>
      <c r="I143" s="38" t="s">
        <v>21</v>
      </c>
      <c r="J143" s="18" t="s">
        <v>14</v>
      </c>
      <c r="K143" s="19" t="s">
        <v>15</v>
      </c>
      <c r="L143" s="19" t="s">
        <v>16</v>
      </c>
      <c r="M143" s="18" t="s">
        <v>9</v>
      </c>
      <c r="N143" s="19" t="s">
        <v>10</v>
      </c>
      <c r="O143" s="20" t="s">
        <v>11</v>
      </c>
      <c r="P143" s="29" t="s">
        <v>13</v>
      </c>
      <c r="Q143" s="29" t="s">
        <v>23</v>
      </c>
    </row>
    <row r="144" spans="1:17" ht="13.5" thickTop="1">
      <c r="A144" s="24">
        <v>1</v>
      </c>
      <c r="B144" s="3">
        <v>472</v>
      </c>
      <c r="C144" s="3">
        <v>5</v>
      </c>
      <c r="D144" s="39">
        <v>5</v>
      </c>
      <c r="E144" s="48"/>
      <c r="F144" s="90"/>
      <c r="G144" s="48"/>
      <c r="H144" s="49"/>
      <c r="I144" s="50"/>
      <c r="J144" s="51"/>
      <c r="K144" s="52"/>
      <c r="L144" s="53"/>
      <c r="M144" s="54"/>
      <c r="N144" s="52"/>
      <c r="O144" s="53"/>
      <c r="P144" s="90"/>
      <c r="Q144" s="68"/>
    </row>
    <row r="145" spans="1:17">
      <c r="A145" s="25">
        <v>2</v>
      </c>
      <c r="B145" s="2">
        <v>336</v>
      </c>
      <c r="C145" s="2">
        <v>4</v>
      </c>
      <c r="D145" s="40">
        <v>15</v>
      </c>
      <c r="E145" s="56"/>
      <c r="F145" s="55"/>
      <c r="G145" s="56"/>
      <c r="H145" s="57"/>
      <c r="I145" s="58"/>
      <c r="J145" s="59"/>
      <c r="K145" s="57"/>
      <c r="L145" s="60"/>
      <c r="M145" s="61"/>
      <c r="N145" s="57"/>
      <c r="O145" s="60"/>
      <c r="P145" s="55"/>
      <c r="Q145" s="58"/>
    </row>
    <row r="146" spans="1:17">
      <c r="A146" s="25">
        <v>3</v>
      </c>
      <c r="B146" s="2">
        <v>391</v>
      </c>
      <c r="C146" s="2">
        <v>4</v>
      </c>
      <c r="D146" s="40">
        <v>3</v>
      </c>
      <c r="E146" s="56"/>
      <c r="F146" s="55"/>
      <c r="G146" s="56"/>
      <c r="H146" s="57"/>
      <c r="I146" s="58"/>
      <c r="J146" s="59"/>
      <c r="K146" s="57"/>
      <c r="L146" s="60"/>
      <c r="M146" s="61"/>
      <c r="N146" s="57"/>
      <c r="O146" s="60"/>
      <c r="P146" s="55"/>
      <c r="Q146" s="58"/>
    </row>
    <row r="147" spans="1:17">
      <c r="A147" s="25">
        <v>4</v>
      </c>
      <c r="B147" s="2">
        <v>379</v>
      </c>
      <c r="C147" s="2">
        <v>4</v>
      </c>
      <c r="D147" s="40">
        <v>11</v>
      </c>
      <c r="E147" s="56"/>
      <c r="F147" s="55"/>
      <c r="G147" s="56"/>
      <c r="H147" s="57"/>
      <c r="I147" s="58"/>
      <c r="J147" s="59"/>
      <c r="K147" s="57"/>
      <c r="L147" s="60"/>
      <c r="M147" s="61"/>
      <c r="N147" s="57"/>
      <c r="O147" s="60"/>
      <c r="P147" s="55"/>
      <c r="Q147" s="58"/>
    </row>
    <row r="148" spans="1:17">
      <c r="A148" s="25">
        <v>5</v>
      </c>
      <c r="B148" s="2">
        <v>186</v>
      </c>
      <c r="C148" s="2">
        <v>3</v>
      </c>
      <c r="D148" s="40">
        <v>17</v>
      </c>
      <c r="E148" s="56"/>
      <c r="F148" s="55"/>
      <c r="G148" s="56"/>
      <c r="H148" s="57"/>
      <c r="I148" s="58"/>
      <c r="J148" s="59"/>
      <c r="K148" s="57"/>
      <c r="L148" s="60"/>
      <c r="M148" s="61"/>
      <c r="N148" s="57"/>
      <c r="O148" s="60"/>
      <c r="P148" s="55"/>
      <c r="Q148" s="58"/>
    </row>
    <row r="149" spans="1:17">
      <c r="A149" s="25">
        <v>6</v>
      </c>
      <c r="B149" s="2">
        <v>318</v>
      </c>
      <c r="C149" s="2">
        <v>4</v>
      </c>
      <c r="D149" s="40">
        <v>13</v>
      </c>
      <c r="E149" s="56"/>
      <c r="F149" s="55"/>
      <c r="G149" s="56"/>
      <c r="H149" s="57"/>
      <c r="I149" s="58"/>
      <c r="J149" s="59"/>
      <c r="K149" s="57"/>
      <c r="L149" s="60"/>
      <c r="M149" s="61"/>
      <c r="N149" s="57"/>
      <c r="O149" s="60"/>
      <c r="P149" s="55"/>
      <c r="Q149" s="58"/>
    </row>
    <row r="150" spans="1:17">
      <c r="A150" s="25">
        <v>7</v>
      </c>
      <c r="B150" s="2">
        <v>599</v>
      </c>
      <c r="C150" s="2">
        <v>5</v>
      </c>
      <c r="D150" s="40">
        <v>1</v>
      </c>
      <c r="E150" s="56"/>
      <c r="F150" s="55"/>
      <c r="G150" s="56"/>
      <c r="H150" s="57"/>
      <c r="I150" s="58"/>
      <c r="J150" s="59"/>
      <c r="K150" s="57"/>
      <c r="L150" s="60"/>
      <c r="M150" s="61"/>
      <c r="N150" s="57"/>
      <c r="O150" s="60"/>
      <c r="P150" s="55"/>
      <c r="Q150" s="58"/>
    </row>
    <row r="151" spans="1:17">
      <c r="A151" s="25">
        <v>8</v>
      </c>
      <c r="B151" s="2">
        <v>427</v>
      </c>
      <c r="C151" s="2">
        <v>4</v>
      </c>
      <c r="D151" s="40">
        <v>7</v>
      </c>
      <c r="E151" s="56"/>
      <c r="F151" s="55"/>
      <c r="G151" s="56"/>
      <c r="H151" s="57"/>
      <c r="I151" s="58"/>
      <c r="J151" s="59"/>
      <c r="K151" s="57"/>
      <c r="L151" s="60"/>
      <c r="M151" s="61"/>
      <c r="N151" s="57"/>
      <c r="O151" s="60"/>
      <c r="P151" s="55"/>
      <c r="Q151" s="58"/>
    </row>
    <row r="152" spans="1:17" ht="13.5" thickBot="1">
      <c r="A152" s="26">
        <v>9</v>
      </c>
      <c r="B152" s="4">
        <v>135</v>
      </c>
      <c r="C152" s="4">
        <v>3</v>
      </c>
      <c r="D152" s="41">
        <v>9</v>
      </c>
      <c r="E152" s="62"/>
      <c r="F152" s="84"/>
      <c r="G152" s="62"/>
      <c r="H152" s="63"/>
      <c r="I152" s="64"/>
      <c r="J152" s="65"/>
      <c r="K152" s="63"/>
      <c r="L152" s="66"/>
      <c r="M152" s="67"/>
      <c r="N152" s="63"/>
      <c r="O152" s="66"/>
      <c r="P152" s="84"/>
      <c r="Q152" s="64"/>
    </row>
    <row r="153" spans="1:17" ht="14.25" thickTop="1" thickBot="1">
      <c r="A153" s="27"/>
      <c r="B153" s="8">
        <f>SUM(B144:B152)</f>
        <v>3243</v>
      </c>
      <c r="C153" s="8">
        <f>SUM(C144:C152)</f>
        <v>36</v>
      </c>
      <c r="D153" s="42" t="s">
        <v>5</v>
      </c>
      <c r="E153" s="30"/>
      <c r="F153" s="30"/>
      <c r="G153" s="104"/>
      <c r="H153" s="108"/>
      <c r="I153" s="108"/>
      <c r="J153" s="109"/>
      <c r="K153" s="109"/>
      <c r="L153" s="109"/>
      <c r="M153" s="108"/>
      <c r="N153" s="108"/>
      <c r="O153" s="105"/>
      <c r="P153" s="30"/>
      <c r="Q153" s="29"/>
    </row>
    <row r="154" spans="1:17" ht="13.5" thickTop="1">
      <c r="A154" s="24">
        <v>10</v>
      </c>
      <c r="B154" s="3">
        <v>420</v>
      </c>
      <c r="C154" s="3">
        <v>4</v>
      </c>
      <c r="D154" s="39">
        <v>14</v>
      </c>
      <c r="E154" s="48"/>
      <c r="F154" s="91"/>
      <c r="G154" s="48"/>
      <c r="H154" s="52"/>
      <c r="I154" s="68"/>
      <c r="J154" s="51"/>
      <c r="K154" s="52"/>
      <c r="L154" s="53"/>
      <c r="M154" s="69"/>
      <c r="N154" s="52"/>
      <c r="O154" s="53"/>
      <c r="P154" s="91"/>
      <c r="Q154" s="68"/>
    </row>
    <row r="155" spans="1:17">
      <c r="A155" s="25">
        <v>11</v>
      </c>
      <c r="B155" s="2">
        <v>325</v>
      </c>
      <c r="C155" s="2">
        <v>4</v>
      </c>
      <c r="D155" s="40">
        <v>12</v>
      </c>
      <c r="E155" s="56"/>
      <c r="F155" s="55"/>
      <c r="G155" s="56"/>
      <c r="H155" s="57"/>
      <c r="I155" s="58"/>
      <c r="J155" s="59"/>
      <c r="K155" s="57"/>
      <c r="L155" s="60"/>
      <c r="M155" s="61"/>
      <c r="N155" s="57"/>
      <c r="O155" s="60"/>
      <c r="P155" s="55"/>
      <c r="Q155" s="58"/>
    </row>
    <row r="156" spans="1:17">
      <c r="A156" s="25">
        <v>12</v>
      </c>
      <c r="B156" s="2">
        <v>552</v>
      </c>
      <c r="C156" s="2">
        <v>5</v>
      </c>
      <c r="D156" s="40">
        <v>2</v>
      </c>
      <c r="E156" s="56"/>
      <c r="F156" s="55"/>
      <c r="G156" s="56"/>
      <c r="H156" s="57"/>
      <c r="I156" s="58"/>
      <c r="J156" s="59"/>
      <c r="K156" s="57"/>
      <c r="L156" s="60"/>
      <c r="M156" s="61"/>
      <c r="N156" s="57"/>
      <c r="O156" s="60"/>
      <c r="P156" s="55"/>
      <c r="Q156" s="58"/>
    </row>
    <row r="157" spans="1:17">
      <c r="A157" s="25">
        <v>13</v>
      </c>
      <c r="B157" s="2">
        <v>420</v>
      </c>
      <c r="C157" s="2">
        <v>4</v>
      </c>
      <c r="D157" s="40">
        <v>8</v>
      </c>
      <c r="E157" s="56"/>
      <c r="F157" s="55"/>
      <c r="G157" s="56"/>
      <c r="H157" s="57"/>
      <c r="I157" s="58"/>
      <c r="J157" s="59"/>
      <c r="K157" s="57"/>
      <c r="L157" s="60"/>
      <c r="M157" s="61"/>
      <c r="N157" s="57"/>
      <c r="O157" s="60"/>
      <c r="P157" s="55"/>
      <c r="Q157" s="58"/>
    </row>
    <row r="158" spans="1:17">
      <c r="A158" s="25">
        <v>14</v>
      </c>
      <c r="B158" s="2">
        <v>383</v>
      </c>
      <c r="C158" s="2">
        <v>4</v>
      </c>
      <c r="D158" s="40">
        <v>4</v>
      </c>
      <c r="E158" s="56"/>
      <c r="F158" s="55"/>
      <c r="G158" s="56"/>
      <c r="H158" s="57"/>
      <c r="I158" s="58"/>
      <c r="J158" s="59"/>
      <c r="K158" s="57"/>
      <c r="L158" s="60"/>
      <c r="M158" s="61"/>
      <c r="N158" s="57"/>
      <c r="O158" s="60"/>
      <c r="P158" s="55"/>
      <c r="Q158" s="58"/>
    </row>
    <row r="159" spans="1:17">
      <c r="A159" s="25">
        <v>15</v>
      </c>
      <c r="B159" s="2">
        <v>128</v>
      </c>
      <c r="C159" s="2">
        <v>3</v>
      </c>
      <c r="D159" s="40">
        <v>16</v>
      </c>
      <c r="E159" s="56"/>
      <c r="F159" s="55"/>
      <c r="G159" s="56"/>
      <c r="H159" s="57"/>
      <c r="I159" s="58"/>
      <c r="J159" s="59"/>
      <c r="K159" s="57"/>
      <c r="L159" s="60"/>
      <c r="M159" s="61"/>
      <c r="N159" s="57"/>
      <c r="O159" s="60"/>
      <c r="P159" s="55"/>
      <c r="Q159" s="58"/>
    </row>
    <row r="160" spans="1:17">
      <c r="A160" s="25">
        <v>16</v>
      </c>
      <c r="B160" s="2">
        <v>380</v>
      </c>
      <c r="C160" s="2">
        <v>4</v>
      </c>
      <c r="D160" s="40">
        <v>10</v>
      </c>
      <c r="E160" s="56"/>
      <c r="F160" s="55"/>
      <c r="G160" s="56"/>
      <c r="H160" s="57"/>
      <c r="I160" s="58"/>
      <c r="J160" s="59"/>
      <c r="K160" s="57"/>
      <c r="L160" s="60"/>
      <c r="M160" s="61"/>
      <c r="N160" s="57"/>
      <c r="O160" s="60"/>
      <c r="P160" s="55"/>
      <c r="Q160" s="58"/>
    </row>
    <row r="161" spans="1:17">
      <c r="A161" s="25">
        <v>17</v>
      </c>
      <c r="B161" s="2">
        <v>160</v>
      </c>
      <c r="C161" s="2">
        <v>3</v>
      </c>
      <c r="D161" s="40">
        <v>18</v>
      </c>
      <c r="E161" s="56"/>
      <c r="F161" s="55"/>
      <c r="G161" s="56"/>
      <c r="H161" s="57"/>
      <c r="I161" s="58"/>
      <c r="J161" s="59"/>
      <c r="K161" s="57"/>
      <c r="L161" s="60"/>
      <c r="M161" s="61"/>
      <c r="N161" s="57"/>
      <c r="O161" s="60"/>
      <c r="P161" s="55"/>
      <c r="Q161" s="58"/>
    </row>
    <row r="162" spans="1:17" ht="13.5" thickBot="1">
      <c r="A162" s="28">
        <v>18</v>
      </c>
      <c r="B162" s="5">
        <v>504</v>
      </c>
      <c r="C162" s="5">
        <v>5</v>
      </c>
      <c r="D162" s="43">
        <v>6</v>
      </c>
      <c r="E162" s="62"/>
      <c r="F162" s="70"/>
      <c r="G162" s="71"/>
      <c r="H162" s="72"/>
      <c r="I162" s="73"/>
      <c r="J162" s="74"/>
      <c r="K162" s="72"/>
      <c r="L162" s="75"/>
      <c r="M162" s="76"/>
      <c r="N162" s="72"/>
      <c r="O162" s="75"/>
      <c r="P162" s="70"/>
      <c r="Q162" s="73"/>
    </row>
    <row r="163" spans="1:17" ht="14.25" thickTop="1" thickBot="1">
      <c r="A163" s="7"/>
      <c r="B163" s="8">
        <f>SUM(B154:B162)</f>
        <v>3272</v>
      </c>
      <c r="C163" s="8">
        <f>SUM(C154:C162)</f>
        <v>36</v>
      </c>
      <c r="D163" s="42" t="s">
        <v>6</v>
      </c>
      <c r="E163" s="30"/>
      <c r="F163" s="30"/>
      <c r="G163" s="110"/>
      <c r="H163" s="111"/>
      <c r="I163" s="111"/>
      <c r="J163" s="112"/>
      <c r="K163" s="112"/>
      <c r="L163" s="112"/>
      <c r="M163" s="111"/>
      <c r="N163" s="111"/>
      <c r="O163" s="113"/>
      <c r="P163" s="30"/>
      <c r="Q163" s="29"/>
    </row>
    <row r="164" spans="1:17" ht="14.25" thickTop="1" thickBot="1">
      <c r="A164" s="6"/>
      <c r="B164" s="9">
        <f>SUM(B163,B153)</f>
        <v>6515</v>
      </c>
      <c r="C164" s="9">
        <f>SUM(C163,C153)</f>
        <v>72</v>
      </c>
      <c r="D164" s="44" t="s">
        <v>7</v>
      </c>
      <c r="E164" s="81"/>
      <c r="F164" s="30"/>
      <c r="G164" s="106"/>
      <c r="H164" s="114"/>
      <c r="I164" s="114"/>
      <c r="J164" s="115"/>
      <c r="K164" s="115"/>
      <c r="L164" s="115"/>
      <c r="M164" s="114"/>
      <c r="N164" s="114"/>
      <c r="O164" s="107"/>
      <c r="P164" s="92"/>
      <c r="Q164" s="20"/>
    </row>
    <row r="165" spans="1:17" ht="13.5" thickTop="1"/>
  </sheetData>
  <phoneticPr fontId="0" type="noConversion"/>
  <pageMargins left="0.70866141732283472" right="0.70866141732283472" top="0.74803149606299213" bottom="0.74803149606299213" header="0.31496062992125984" footer="0.31496062992125984"/>
  <pageSetup paperSize="9" orientation="landscape" horizontalDpi="4294967293" r:id="rId1"/>
</worksheet>
</file>

<file path=xl/worksheets/sheet5.xml><?xml version="1.0" encoding="utf-8"?>
<worksheet xmlns="http://schemas.openxmlformats.org/spreadsheetml/2006/main" xmlns:r="http://schemas.openxmlformats.org/officeDocument/2006/relationships">
  <sheetPr codeName="Sheet2"/>
  <dimension ref="A1:AC45"/>
  <sheetViews>
    <sheetView topLeftCell="C1" workbookViewId="0">
      <selection activeCell="AA29" sqref="AA29"/>
    </sheetView>
  </sheetViews>
  <sheetFormatPr defaultRowHeight="12.75"/>
  <cols>
    <col min="1" max="1" width="4.85546875" customWidth="1"/>
    <col min="2" max="2" width="7.140625" customWidth="1"/>
    <col min="3" max="3" width="3.85546875" bestFit="1" customWidth="1"/>
    <col min="4" max="4" width="7.140625" bestFit="1" customWidth="1"/>
    <col min="5" max="5" width="6.42578125" customWidth="1"/>
    <col min="6" max="6" width="5.7109375" bestFit="1" customWidth="1"/>
    <col min="7" max="7" width="8.28515625" customWidth="1"/>
    <col min="8" max="8" width="6.85546875" customWidth="1"/>
    <col min="9" max="10" width="8.5703125" customWidth="1"/>
    <col min="12" max="12" width="7.42578125" bestFit="1" customWidth="1"/>
    <col min="13" max="13" width="10.140625" customWidth="1"/>
    <col min="15" max="15" width="5.5703125" bestFit="1" customWidth="1"/>
    <col min="16" max="16" width="5.42578125" bestFit="1" customWidth="1"/>
    <col min="17" max="17" width="5.5703125" bestFit="1" customWidth="1"/>
    <col min="18" max="18" width="5.5703125" customWidth="1"/>
    <col min="19" max="19" width="16.140625" bestFit="1" customWidth="1"/>
    <col min="20" max="20" width="6" customWidth="1"/>
    <col min="21" max="21" width="9.140625" customWidth="1"/>
    <col min="22" max="22" width="9.28515625" customWidth="1"/>
    <col min="23" max="24" width="7.5703125" bestFit="1" customWidth="1"/>
    <col min="25" max="26" width="6.5703125" bestFit="1" customWidth="1"/>
    <col min="27" max="27" width="11.7109375" bestFit="1" customWidth="1"/>
    <col min="28" max="28" width="8.140625" bestFit="1" customWidth="1"/>
    <col min="29" max="29" width="10.7109375" customWidth="1"/>
  </cols>
  <sheetData>
    <row r="1" spans="1:29" ht="18">
      <c r="A1" s="46" t="s">
        <v>107</v>
      </c>
      <c r="B1" s="45"/>
      <c r="C1" s="45"/>
      <c r="D1" s="45"/>
      <c r="E1" s="45"/>
      <c r="F1" s="45"/>
      <c r="J1" s="47" t="str">
        <f>IF(E25="0","0","1")</f>
        <v>1</v>
      </c>
      <c r="L1" s="45" t="s">
        <v>46</v>
      </c>
      <c r="M1" s="148">
        <v>39907</v>
      </c>
      <c r="O1" s="143" t="s">
        <v>75</v>
      </c>
      <c r="Q1" s="149">
        <v>4.4000000000000004</v>
      </c>
      <c r="R1" s="152"/>
      <c r="T1" s="143" t="s">
        <v>76</v>
      </c>
      <c r="V1" s="149">
        <v>5</v>
      </c>
      <c r="X1" s="143" t="s">
        <v>111</v>
      </c>
    </row>
    <row r="2" spans="1:29" ht="13.5" thickBot="1">
      <c r="X2" s="143" t="s">
        <v>110</v>
      </c>
    </row>
    <row r="3" spans="1:29" ht="14.25" thickTop="1" thickBot="1">
      <c r="A3" s="150"/>
      <c r="B3" s="13"/>
      <c r="C3" s="13"/>
      <c r="D3" s="164"/>
      <c r="E3" s="13"/>
      <c r="F3" s="116"/>
      <c r="G3" s="12"/>
      <c r="H3" s="16" t="s">
        <v>22</v>
      </c>
      <c r="I3" s="13"/>
      <c r="J3" s="12"/>
      <c r="K3" s="146" t="s">
        <v>17</v>
      </c>
      <c r="L3" s="13"/>
      <c r="M3" s="12"/>
      <c r="N3" s="16" t="s">
        <v>12</v>
      </c>
      <c r="O3" s="29"/>
      <c r="P3" s="14"/>
      <c r="Q3" s="14"/>
      <c r="R3" s="151" t="s">
        <v>112</v>
      </c>
      <c r="S3" s="29"/>
      <c r="T3" s="13"/>
      <c r="U3" s="14"/>
      <c r="V3" s="86"/>
      <c r="W3" s="86"/>
      <c r="X3" s="86"/>
      <c r="Y3" s="86"/>
      <c r="Z3" s="86"/>
      <c r="AA3" s="86"/>
      <c r="AB3" s="86"/>
      <c r="AC3" s="86"/>
    </row>
    <row r="4" spans="1:29" ht="14.25" thickTop="1" thickBot="1">
      <c r="A4" s="15" t="s">
        <v>0</v>
      </c>
      <c r="B4" s="10" t="s">
        <v>1</v>
      </c>
      <c r="C4" s="10" t="s">
        <v>3</v>
      </c>
      <c r="D4" s="17" t="s">
        <v>4</v>
      </c>
      <c r="E4" s="30" t="s">
        <v>8</v>
      </c>
      <c r="F4" s="30" t="s">
        <v>74</v>
      </c>
      <c r="G4" s="37" t="s">
        <v>19</v>
      </c>
      <c r="H4" s="17" t="s">
        <v>20</v>
      </c>
      <c r="I4" s="38" t="s">
        <v>21</v>
      </c>
      <c r="J4" s="18" t="s">
        <v>14</v>
      </c>
      <c r="K4" s="19" t="s">
        <v>15</v>
      </c>
      <c r="L4" s="19" t="s">
        <v>16</v>
      </c>
      <c r="M4" s="18" t="s">
        <v>9</v>
      </c>
      <c r="N4" s="19" t="s">
        <v>10</v>
      </c>
      <c r="O4" s="20" t="s">
        <v>11</v>
      </c>
      <c r="P4" s="29" t="s">
        <v>13</v>
      </c>
      <c r="Q4" s="29" t="s">
        <v>23</v>
      </c>
      <c r="R4" s="29" t="s">
        <v>113</v>
      </c>
      <c r="S4" s="87" t="s">
        <v>114</v>
      </c>
      <c r="T4" s="30" t="s">
        <v>18</v>
      </c>
      <c r="U4" s="29" t="s">
        <v>24</v>
      </c>
      <c r="V4" s="87" t="s">
        <v>49</v>
      </c>
      <c r="W4" s="87" t="s">
        <v>79</v>
      </c>
      <c r="X4" s="87" t="s">
        <v>51</v>
      </c>
      <c r="Y4" s="87" t="s">
        <v>52</v>
      </c>
      <c r="Z4" s="87" t="s">
        <v>53</v>
      </c>
      <c r="AA4" s="87" t="s">
        <v>48</v>
      </c>
      <c r="AB4" s="87" t="s">
        <v>81</v>
      </c>
      <c r="AC4" s="87" t="s">
        <v>57</v>
      </c>
    </row>
    <row r="5" spans="1:29" ht="13.5" thickTop="1">
      <c r="A5" s="24">
        <v>1</v>
      </c>
      <c r="B5" s="3">
        <v>313</v>
      </c>
      <c r="C5" s="3">
        <v>4</v>
      </c>
      <c r="D5" s="39">
        <v>11</v>
      </c>
      <c r="E5" s="48">
        <v>4</v>
      </c>
      <c r="F5" s="90">
        <v>4</v>
      </c>
      <c r="G5" s="48"/>
      <c r="H5" s="49">
        <v>1</v>
      </c>
      <c r="I5" s="50"/>
      <c r="J5" s="51"/>
      <c r="K5" s="52">
        <v>1</v>
      </c>
      <c r="L5" s="53"/>
      <c r="M5" s="54"/>
      <c r="N5" s="52"/>
      <c r="O5" s="53"/>
      <c r="P5" s="90">
        <v>2</v>
      </c>
      <c r="Q5" s="68">
        <v>1</v>
      </c>
      <c r="R5" s="54">
        <v>103</v>
      </c>
      <c r="S5" s="54">
        <v>1.5</v>
      </c>
      <c r="T5" s="125"/>
      <c r="U5" s="124"/>
      <c r="V5" s="124">
        <f t="shared" ref="V5:V13" si="0">IF(Q5=0,"",P5)</f>
        <v>2</v>
      </c>
      <c r="W5" s="124"/>
      <c r="X5" s="124"/>
      <c r="Y5" s="124"/>
      <c r="Z5" s="124"/>
      <c r="AA5" s="124" t="str">
        <f t="shared" ref="AA5:AA13" si="1">IF(AND(Q5="",P5=1),1,"")</f>
        <v/>
      </c>
      <c r="AB5" s="124"/>
      <c r="AC5" s="125" t="str">
        <f t="shared" ref="AC5:AC13" si="2">IF(AND(G5=""),"",SUM(K5))</f>
        <v/>
      </c>
    </row>
    <row r="6" spans="1:29">
      <c r="A6" s="25">
        <v>2</v>
      </c>
      <c r="B6" s="2">
        <v>340</v>
      </c>
      <c r="C6" s="2">
        <v>4</v>
      </c>
      <c r="D6" s="40">
        <v>5</v>
      </c>
      <c r="E6" s="56">
        <v>4</v>
      </c>
      <c r="F6" s="55">
        <v>3</v>
      </c>
      <c r="G6" s="56">
        <v>1</v>
      </c>
      <c r="H6" s="57"/>
      <c r="I6" s="58"/>
      <c r="J6" s="59"/>
      <c r="K6" s="57">
        <v>1</v>
      </c>
      <c r="L6" s="60"/>
      <c r="M6" s="61"/>
      <c r="N6" s="57"/>
      <c r="O6" s="60"/>
      <c r="P6" s="55">
        <v>2</v>
      </c>
      <c r="Q6" s="58">
        <v>1</v>
      </c>
      <c r="R6" s="61">
        <v>121</v>
      </c>
      <c r="S6" s="61">
        <v>5</v>
      </c>
      <c r="T6" s="121"/>
      <c r="U6" s="126"/>
      <c r="V6" s="124">
        <f t="shared" si="0"/>
        <v>2</v>
      </c>
      <c r="W6" s="126"/>
      <c r="X6" s="126"/>
      <c r="Y6" s="126"/>
      <c r="Z6" s="126"/>
      <c r="AA6" s="124" t="str">
        <f t="shared" si="1"/>
        <v/>
      </c>
      <c r="AB6" s="126"/>
      <c r="AC6" s="121">
        <f t="shared" si="2"/>
        <v>1</v>
      </c>
    </row>
    <row r="7" spans="1:29">
      <c r="A7" s="25">
        <v>3</v>
      </c>
      <c r="B7" s="2">
        <v>143</v>
      </c>
      <c r="C7" s="2">
        <v>3</v>
      </c>
      <c r="D7" s="40">
        <v>15</v>
      </c>
      <c r="E7" s="56">
        <v>3</v>
      </c>
      <c r="F7" s="55">
        <v>3</v>
      </c>
      <c r="G7" s="56"/>
      <c r="H7" s="57"/>
      <c r="I7" s="58"/>
      <c r="J7" s="59"/>
      <c r="K7" s="57"/>
      <c r="L7" s="60"/>
      <c r="M7" s="61"/>
      <c r="N7" s="57"/>
      <c r="O7" s="60"/>
      <c r="P7" s="55">
        <v>1</v>
      </c>
      <c r="Q7" s="58"/>
      <c r="R7" s="61"/>
      <c r="S7" s="61"/>
      <c r="T7" s="121"/>
      <c r="U7" s="126"/>
      <c r="V7" s="124" t="str">
        <f t="shared" si="0"/>
        <v/>
      </c>
      <c r="W7" s="126"/>
      <c r="X7" s="126"/>
      <c r="Y7" s="126"/>
      <c r="Z7" s="126"/>
      <c r="AA7" s="124">
        <f t="shared" si="1"/>
        <v>1</v>
      </c>
      <c r="AB7" s="126"/>
      <c r="AC7" s="121" t="str">
        <f t="shared" si="2"/>
        <v/>
      </c>
    </row>
    <row r="8" spans="1:29">
      <c r="A8" s="25">
        <v>4</v>
      </c>
      <c r="B8" s="2">
        <v>335</v>
      </c>
      <c r="C8" s="2">
        <v>4</v>
      </c>
      <c r="D8" s="40">
        <v>13</v>
      </c>
      <c r="E8" s="139">
        <v>6</v>
      </c>
      <c r="F8" s="55">
        <v>6</v>
      </c>
      <c r="G8" s="56"/>
      <c r="H8" s="57">
        <v>1</v>
      </c>
      <c r="I8" s="58"/>
      <c r="J8" s="59"/>
      <c r="K8" s="57"/>
      <c r="L8" s="60">
        <v>1</v>
      </c>
      <c r="M8" s="61"/>
      <c r="N8" s="57"/>
      <c r="O8" s="60"/>
      <c r="P8" s="55">
        <v>3</v>
      </c>
      <c r="Q8" s="58"/>
      <c r="R8" s="61"/>
      <c r="S8" s="61"/>
      <c r="T8" s="121"/>
      <c r="U8" s="126"/>
      <c r="V8" s="124" t="str">
        <f t="shared" si="0"/>
        <v/>
      </c>
      <c r="W8" s="126"/>
      <c r="X8" s="126"/>
      <c r="Y8" s="126"/>
      <c r="Z8" s="126"/>
      <c r="AA8" s="124" t="str">
        <f t="shared" si="1"/>
        <v/>
      </c>
      <c r="AB8" s="126"/>
      <c r="AC8" s="121" t="str">
        <f t="shared" si="2"/>
        <v/>
      </c>
    </row>
    <row r="9" spans="1:29">
      <c r="A9" s="25">
        <v>5</v>
      </c>
      <c r="B9" s="2">
        <v>443</v>
      </c>
      <c r="C9" s="2">
        <v>5</v>
      </c>
      <c r="D9" s="40">
        <v>3</v>
      </c>
      <c r="E9" s="56">
        <v>5</v>
      </c>
      <c r="F9" s="55">
        <v>4</v>
      </c>
      <c r="G9" s="56">
        <v>1</v>
      </c>
      <c r="H9" s="57"/>
      <c r="I9" s="58"/>
      <c r="J9" s="59"/>
      <c r="K9" s="57"/>
      <c r="L9" s="60">
        <v>1</v>
      </c>
      <c r="M9" s="61"/>
      <c r="N9" s="57"/>
      <c r="O9" s="60"/>
      <c r="P9" s="55">
        <v>2</v>
      </c>
      <c r="Q9" s="58">
        <v>1</v>
      </c>
      <c r="R9" s="61">
        <v>65</v>
      </c>
      <c r="S9" s="61">
        <v>6</v>
      </c>
      <c r="T9" s="121"/>
      <c r="U9" s="126"/>
      <c r="V9" s="124">
        <f t="shared" si="0"/>
        <v>2</v>
      </c>
      <c r="W9" s="126"/>
      <c r="X9" s="126"/>
      <c r="Y9" s="126"/>
      <c r="Z9" s="126"/>
      <c r="AA9" s="124" t="str">
        <f t="shared" si="1"/>
        <v/>
      </c>
      <c r="AB9" s="126"/>
      <c r="AC9" s="121">
        <f t="shared" si="2"/>
        <v>0</v>
      </c>
    </row>
    <row r="10" spans="1:29">
      <c r="A10" s="25">
        <v>6</v>
      </c>
      <c r="B10" s="2">
        <v>319</v>
      </c>
      <c r="C10" s="2">
        <v>4</v>
      </c>
      <c r="D10" s="40">
        <v>9</v>
      </c>
      <c r="E10" s="138">
        <v>5</v>
      </c>
      <c r="F10" s="55">
        <v>5</v>
      </c>
      <c r="G10" s="56"/>
      <c r="H10" s="57">
        <v>1</v>
      </c>
      <c r="I10" s="58"/>
      <c r="J10" s="59"/>
      <c r="K10" s="57"/>
      <c r="L10" s="60">
        <v>1</v>
      </c>
      <c r="M10" s="61"/>
      <c r="N10" s="57"/>
      <c r="O10" s="60"/>
      <c r="P10" s="55">
        <v>2</v>
      </c>
      <c r="Q10" s="58"/>
      <c r="R10" s="61"/>
      <c r="S10" s="61"/>
      <c r="T10" s="121"/>
      <c r="U10" s="126"/>
      <c r="V10" s="124" t="str">
        <f t="shared" si="0"/>
        <v/>
      </c>
      <c r="W10" s="126"/>
      <c r="X10" s="126"/>
      <c r="Y10" s="126"/>
      <c r="Z10" s="126"/>
      <c r="AA10" s="124" t="str">
        <f t="shared" si="1"/>
        <v/>
      </c>
      <c r="AB10" s="126"/>
      <c r="AC10" s="121" t="str">
        <f t="shared" si="2"/>
        <v/>
      </c>
    </row>
    <row r="11" spans="1:29">
      <c r="A11" s="25">
        <v>7</v>
      </c>
      <c r="B11" s="2">
        <v>555</v>
      </c>
      <c r="C11" s="2">
        <v>5</v>
      </c>
      <c r="D11" s="40">
        <v>1</v>
      </c>
      <c r="E11" s="56">
        <v>5</v>
      </c>
      <c r="F11" s="55">
        <v>4</v>
      </c>
      <c r="G11" s="56"/>
      <c r="H11" s="57">
        <v>1</v>
      </c>
      <c r="I11" s="58"/>
      <c r="J11" s="59"/>
      <c r="K11" s="57">
        <v>1</v>
      </c>
      <c r="L11" s="60"/>
      <c r="M11" s="61"/>
      <c r="N11" s="57"/>
      <c r="O11" s="60"/>
      <c r="P11" s="55">
        <v>2</v>
      </c>
      <c r="Q11" s="58">
        <v>1</v>
      </c>
      <c r="R11" s="61">
        <v>143</v>
      </c>
      <c r="S11" s="61">
        <v>4</v>
      </c>
      <c r="T11" s="121"/>
      <c r="U11" s="126"/>
      <c r="V11" s="124">
        <f t="shared" si="0"/>
        <v>2</v>
      </c>
      <c r="W11" s="126"/>
      <c r="X11" s="126"/>
      <c r="Y11" s="126"/>
      <c r="Z11" s="126"/>
      <c r="AA11" s="124" t="str">
        <f t="shared" si="1"/>
        <v/>
      </c>
      <c r="AB11" s="126"/>
      <c r="AC11" s="121" t="str">
        <f t="shared" si="2"/>
        <v/>
      </c>
    </row>
    <row r="12" spans="1:29">
      <c r="A12" s="25">
        <v>8</v>
      </c>
      <c r="B12" s="2">
        <v>143</v>
      </c>
      <c r="C12" s="2">
        <v>3</v>
      </c>
      <c r="D12" s="40">
        <v>17</v>
      </c>
      <c r="E12" s="55">
        <v>3</v>
      </c>
      <c r="F12" s="55">
        <v>3</v>
      </c>
      <c r="G12" s="56"/>
      <c r="H12" s="57"/>
      <c r="I12" s="58"/>
      <c r="J12" s="59"/>
      <c r="K12" s="57"/>
      <c r="L12" s="60"/>
      <c r="M12" s="61"/>
      <c r="N12" s="57"/>
      <c r="O12" s="60"/>
      <c r="P12" s="55">
        <v>1</v>
      </c>
      <c r="Q12" s="58"/>
      <c r="R12" s="61"/>
      <c r="S12" s="61"/>
      <c r="T12" s="121"/>
      <c r="U12" s="126"/>
      <c r="V12" s="124" t="str">
        <f t="shared" si="0"/>
        <v/>
      </c>
      <c r="W12" s="126"/>
      <c r="X12" s="126"/>
      <c r="Y12" s="126"/>
      <c r="Z12" s="126"/>
      <c r="AA12" s="124">
        <f t="shared" si="1"/>
        <v>1</v>
      </c>
      <c r="AB12" s="126"/>
      <c r="AC12" s="121" t="str">
        <f t="shared" si="2"/>
        <v/>
      </c>
    </row>
    <row r="13" spans="1:29" ht="13.5" thickBot="1">
      <c r="A13" s="26">
        <v>9</v>
      </c>
      <c r="B13" s="4">
        <v>320</v>
      </c>
      <c r="C13" s="4">
        <v>4</v>
      </c>
      <c r="D13" s="41">
        <v>7</v>
      </c>
      <c r="E13" s="84">
        <v>4</v>
      </c>
      <c r="F13" s="84">
        <v>4</v>
      </c>
      <c r="G13" s="62">
        <v>1</v>
      </c>
      <c r="H13" s="63"/>
      <c r="I13" s="64"/>
      <c r="J13" s="65">
        <v>1</v>
      </c>
      <c r="K13" s="63"/>
      <c r="L13" s="66"/>
      <c r="M13" s="67"/>
      <c r="N13" s="63"/>
      <c r="O13" s="66"/>
      <c r="P13" s="84">
        <v>2</v>
      </c>
      <c r="Q13" s="64">
        <v>1</v>
      </c>
      <c r="R13" s="67">
        <v>116</v>
      </c>
      <c r="S13" s="67">
        <v>5</v>
      </c>
      <c r="T13" s="128"/>
      <c r="U13" s="127"/>
      <c r="V13" s="124">
        <f t="shared" si="0"/>
        <v>2</v>
      </c>
      <c r="W13" s="127"/>
      <c r="X13" s="127"/>
      <c r="Y13" s="127"/>
      <c r="Z13" s="127"/>
      <c r="AA13" s="124" t="str">
        <f t="shared" si="1"/>
        <v/>
      </c>
      <c r="AB13" s="127"/>
      <c r="AC13" s="128">
        <f t="shared" si="2"/>
        <v>0</v>
      </c>
    </row>
    <row r="14" spans="1:29" ht="14.25" thickTop="1" thickBot="1">
      <c r="A14" s="27"/>
      <c r="B14" s="8">
        <f>SUM(B5:B13)</f>
        <v>2911</v>
      </c>
      <c r="C14" s="8">
        <f>SUM(C5:C13)</f>
        <v>36</v>
      </c>
      <c r="D14" s="42" t="s">
        <v>5</v>
      </c>
      <c r="E14" s="30">
        <f>SUM(E5:E13)</f>
        <v>39</v>
      </c>
      <c r="F14" s="30">
        <f>SUM(F5:F13)</f>
        <v>36</v>
      </c>
      <c r="G14" s="37">
        <f>SUM(G5:G13)</f>
        <v>3</v>
      </c>
      <c r="H14" s="10">
        <f>SUM(H5:H13)</f>
        <v>4</v>
      </c>
      <c r="I14" s="29">
        <f>SUM(I5:I13)</f>
        <v>0</v>
      </c>
      <c r="J14" s="35">
        <f>IF((A28=27),"",(SUM(J5:J13)/SUM(J5:L13))*100)</f>
        <v>14.285714285714285</v>
      </c>
      <c r="K14" s="22">
        <f>IF((A28=27),"",(SUM(K5:K13)/SUM(J5:L13))*100)</f>
        <v>42.857142857142854</v>
      </c>
      <c r="L14" s="31">
        <f>IF((A28=27),"",(SUM(L5:L13)/SUM(J5:L13))*100)</f>
        <v>42.857142857142854</v>
      </c>
      <c r="M14" s="15">
        <f>SUM(M5:M13)</f>
        <v>0</v>
      </c>
      <c r="N14" s="10">
        <f>SUM(N5:N13)</f>
        <v>0</v>
      </c>
      <c r="O14" s="17">
        <f>SUM(O5:O13)</f>
        <v>0</v>
      </c>
      <c r="P14" s="30">
        <f>SUM(P5:P13)</f>
        <v>17</v>
      </c>
      <c r="Q14" s="29">
        <f>SUM(Q5:Q13)</f>
        <v>5</v>
      </c>
      <c r="R14" s="153"/>
      <c r="S14" s="15">
        <f>IF(Q14=0,"",SUM(S5:S13)/Q14)</f>
        <v>4.3</v>
      </c>
      <c r="T14" s="129"/>
      <c r="U14" s="130"/>
      <c r="V14" s="129">
        <f>SUM(V5:V13)</f>
        <v>10</v>
      </c>
      <c r="W14" s="130">
        <f>ColorFunction($E$30,$E$5:$E$13)</f>
        <v>0</v>
      </c>
      <c r="X14" s="130">
        <f>ColorFunction($E$31,$E$5:$E$13)</f>
        <v>0</v>
      </c>
      <c r="Y14" s="130">
        <f>ColorFunction($E$32,$E$5:$E$13)</f>
        <v>1</v>
      </c>
      <c r="Z14" s="130">
        <f>ColorFunction($E$33,$E$5:$E$13)</f>
        <v>1</v>
      </c>
      <c r="AA14" s="131">
        <f>SUM(AA5:AA13)/(9-Q14)*100</f>
        <v>50</v>
      </c>
      <c r="AB14" s="130">
        <f>COUNTIF(P5:P13,"&gt;2")</f>
        <v>1</v>
      </c>
      <c r="AC14" s="129">
        <f>IF((G14=0),"",SUM(AC5:AC13)/G14*100)</f>
        <v>33.333333333333329</v>
      </c>
    </row>
    <row r="15" spans="1:29" ht="13.5" thickTop="1">
      <c r="A15" s="24">
        <v>10</v>
      </c>
      <c r="B15" s="3">
        <v>490</v>
      </c>
      <c r="C15" s="3">
        <v>5</v>
      </c>
      <c r="D15" s="39">
        <v>4</v>
      </c>
      <c r="E15" s="48">
        <v>5</v>
      </c>
      <c r="F15" s="147">
        <v>4</v>
      </c>
      <c r="G15" s="48">
        <v>1</v>
      </c>
      <c r="H15" s="52"/>
      <c r="I15" s="68"/>
      <c r="J15" s="51"/>
      <c r="K15" s="52">
        <v>1</v>
      </c>
      <c r="L15" s="53"/>
      <c r="M15" s="69"/>
      <c r="N15" s="52"/>
      <c r="O15" s="53"/>
      <c r="P15" s="147">
        <v>2</v>
      </c>
      <c r="Q15" s="68">
        <v>1</v>
      </c>
      <c r="R15" s="69">
        <v>55</v>
      </c>
      <c r="S15" s="69">
        <v>1.5</v>
      </c>
      <c r="T15" s="122"/>
      <c r="U15" s="124"/>
      <c r="V15" s="124">
        <f t="shared" ref="V15:V23" si="3">IF(Q15=0,"",P15)</f>
        <v>2</v>
      </c>
      <c r="W15" s="124"/>
      <c r="X15" s="124"/>
      <c r="Y15" s="124"/>
      <c r="Z15" s="124"/>
      <c r="AA15" s="124" t="str">
        <f t="shared" ref="AA15:AA23" si="4">IF(AND(Q15="",P15=1),1,"")</f>
        <v/>
      </c>
      <c r="AB15" s="124"/>
      <c r="AC15" s="125">
        <f t="shared" ref="AC15:AC23" si="5">IF(AND(G15=""),"",SUM(K15))</f>
        <v>1</v>
      </c>
    </row>
    <row r="16" spans="1:29">
      <c r="A16" s="25">
        <v>11</v>
      </c>
      <c r="B16" s="2">
        <v>330</v>
      </c>
      <c r="C16" s="2">
        <v>4</v>
      </c>
      <c r="D16" s="40">
        <v>16</v>
      </c>
      <c r="E16" s="138">
        <v>5</v>
      </c>
      <c r="F16" s="55">
        <v>5</v>
      </c>
      <c r="G16" s="56"/>
      <c r="H16" s="57">
        <v>1</v>
      </c>
      <c r="I16" s="58"/>
      <c r="J16" s="59"/>
      <c r="K16" s="57">
        <v>1</v>
      </c>
      <c r="L16" s="60"/>
      <c r="M16" s="61"/>
      <c r="N16" s="57"/>
      <c r="O16" s="60"/>
      <c r="P16" s="55">
        <v>2</v>
      </c>
      <c r="Q16" s="58"/>
      <c r="R16" s="61"/>
      <c r="S16" s="61"/>
      <c r="T16" s="121"/>
      <c r="U16" s="126"/>
      <c r="V16" s="124" t="str">
        <f t="shared" si="3"/>
        <v/>
      </c>
      <c r="W16" s="126"/>
      <c r="X16" s="126"/>
      <c r="Y16" s="126"/>
      <c r="Z16" s="126"/>
      <c r="AA16" s="124" t="str">
        <f t="shared" si="4"/>
        <v/>
      </c>
      <c r="AB16" s="126"/>
      <c r="AC16" s="121" t="str">
        <f t="shared" si="5"/>
        <v/>
      </c>
    </row>
    <row r="17" spans="1:29">
      <c r="A17" s="25">
        <v>12</v>
      </c>
      <c r="B17" s="2">
        <v>451</v>
      </c>
      <c r="C17" s="2">
        <v>5</v>
      </c>
      <c r="D17" s="40">
        <v>2</v>
      </c>
      <c r="E17" s="48">
        <v>5</v>
      </c>
      <c r="F17" s="55">
        <v>4</v>
      </c>
      <c r="G17" s="56">
        <v>1</v>
      </c>
      <c r="H17" s="57"/>
      <c r="I17" s="58"/>
      <c r="J17" s="59"/>
      <c r="K17" s="57"/>
      <c r="L17" s="60">
        <v>1</v>
      </c>
      <c r="M17" s="61"/>
      <c r="N17" s="57"/>
      <c r="O17" s="60"/>
      <c r="P17" s="55">
        <v>2</v>
      </c>
      <c r="Q17" s="58">
        <v>1</v>
      </c>
      <c r="R17" s="61">
        <v>114</v>
      </c>
      <c r="S17" s="61">
        <v>6</v>
      </c>
      <c r="T17" s="121"/>
      <c r="U17" s="126"/>
      <c r="V17" s="124">
        <f t="shared" si="3"/>
        <v>2</v>
      </c>
      <c r="W17" s="126"/>
      <c r="X17" s="126"/>
      <c r="Y17" s="126"/>
      <c r="Z17" s="126"/>
      <c r="AA17" s="124" t="str">
        <f t="shared" si="4"/>
        <v/>
      </c>
      <c r="AB17" s="126"/>
      <c r="AC17" s="121">
        <f t="shared" si="5"/>
        <v>0</v>
      </c>
    </row>
    <row r="18" spans="1:29">
      <c r="A18" s="25">
        <v>13</v>
      </c>
      <c r="B18" s="2">
        <v>140</v>
      </c>
      <c r="C18" s="2">
        <v>3</v>
      </c>
      <c r="D18" s="40">
        <v>18</v>
      </c>
      <c r="E18" s="139">
        <v>5</v>
      </c>
      <c r="F18" s="55">
        <v>5</v>
      </c>
      <c r="G18" s="56"/>
      <c r="H18" s="57"/>
      <c r="I18" s="58"/>
      <c r="J18" s="59"/>
      <c r="K18" s="57"/>
      <c r="L18" s="60"/>
      <c r="M18" s="61"/>
      <c r="N18" s="57">
        <v>1</v>
      </c>
      <c r="O18" s="60"/>
      <c r="P18" s="55">
        <v>2</v>
      </c>
      <c r="Q18" s="58"/>
      <c r="R18" s="61"/>
      <c r="S18" s="61"/>
      <c r="T18" s="121"/>
      <c r="U18" s="126"/>
      <c r="V18" s="124" t="str">
        <f t="shared" si="3"/>
        <v/>
      </c>
      <c r="W18" s="126"/>
      <c r="X18" s="126"/>
      <c r="Y18" s="126"/>
      <c r="Z18" s="126"/>
      <c r="AA18" s="124" t="str">
        <f t="shared" si="4"/>
        <v/>
      </c>
      <c r="AB18" s="126"/>
      <c r="AC18" s="121" t="str">
        <f t="shared" si="5"/>
        <v/>
      </c>
    </row>
    <row r="19" spans="1:29">
      <c r="A19" s="25">
        <v>14</v>
      </c>
      <c r="B19" s="2">
        <v>383</v>
      </c>
      <c r="C19" s="2">
        <v>4</v>
      </c>
      <c r="D19" s="40">
        <v>6</v>
      </c>
      <c r="E19" s="138">
        <v>5</v>
      </c>
      <c r="F19" s="55">
        <v>5</v>
      </c>
      <c r="G19" s="56">
        <v>1</v>
      </c>
      <c r="H19" s="57"/>
      <c r="I19" s="58"/>
      <c r="J19" s="59"/>
      <c r="K19" s="57">
        <v>1</v>
      </c>
      <c r="L19" s="60"/>
      <c r="M19" s="61"/>
      <c r="N19" s="57"/>
      <c r="O19" s="60"/>
      <c r="P19" s="55">
        <v>2</v>
      </c>
      <c r="Q19" s="58"/>
      <c r="R19" s="61"/>
      <c r="S19" s="61"/>
      <c r="T19" s="121"/>
      <c r="U19" s="126"/>
      <c r="V19" s="124" t="str">
        <f t="shared" si="3"/>
        <v/>
      </c>
      <c r="W19" s="126"/>
      <c r="X19" s="126"/>
      <c r="Y19" s="126"/>
      <c r="Z19" s="126"/>
      <c r="AA19" s="124" t="str">
        <f t="shared" si="4"/>
        <v/>
      </c>
      <c r="AB19" s="126"/>
      <c r="AC19" s="121">
        <f t="shared" si="5"/>
        <v>1</v>
      </c>
    </row>
    <row r="20" spans="1:29">
      <c r="A20" s="25">
        <v>15</v>
      </c>
      <c r="B20" s="2">
        <v>332</v>
      </c>
      <c r="C20" s="2">
        <v>4</v>
      </c>
      <c r="D20" s="40">
        <v>8</v>
      </c>
      <c r="E20" s="56">
        <v>4</v>
      </c>
      <c r="F20" s="55">
        <v>4</v>
      </c>
      <c r="G20" s="56">
        <v>1</v>
      </c>
      <c r="H20" s="57"/>
      <c r="I20" s="58"/>
      <c r="J20" s="59"/>
      <c r="K20" s="57">
        <v>1</v>
      </c>
      <c r="L20" s="60"/>
      <c r="M20" s="61"/>
      <c r="N20" s="57"/>
      <c r="O20" s="60"/>
      <c r="P20" s="55">
        <v>2</v>
      </c>
      <c r="Q20" s="58">
        <v>1</v>
      </c>
      <c r="R20" s="61">
        <v>117</v>
      </c>
      <c r="S20" s="61">
        <v>6</v>
      </c>
      <c r="T20" s="121"/>
      <c r="U20" s="126"/>
      <c r="V20" s="124">
        <f t="shared" si="3"/>
        <v>2</v>
      </c>
      <c r="W20" s="126"/>
      <c r="X20" s="126"/>
      <c r="Y20" s="126"/>
      <c r="Z20" s="126"/>
      <c r="AA20" s="124" t="str">
        <f t="shared" si="4"/>
        <v/>
      </c>
      <c r="AB20" s="126"/>
      <c r="AC20" s="121">
        <f t="shared" si="5"/>
        <v>1</v>
      </c>
    </row>
    <row r="21" spans="1:29">
      <c r="A21" s="25">
        <v>16</v>
      </c>
      <c r="B21" s="2">
        <v>334</v>
      </c>
      <c r="C21" s="2">
        <v>4</v>
      </c>
      <c r="D21" s="40">
        <v>14</v>
      </c>
      <c r="E21" s="137">
        <v>3</v>
      </c>
      <c r="F21" s="55">
        <v>3</v>
      </c>
      <c r="G21" s="56">
        <v>1</v>
      </c>
      <c r="H21" s="57"/>
      <c r="I21" s="58"/>
      <c r="J21" s="59"/>
      <c r="K21" s="57"/>
      <c r="L21" s="60">
        <v>1</v>
      </c>
      <c r="M21" s="61"/>
      <c r="N21" s="57"/>
      <c r="O21" s="60"/>
      <c r="P21" s="55">
        <v>1</v>
      </c>
      <c r="Q21" s="58">
        <v>1</v>
      </c>
      <c r="R21" s="61">
        <v>108</v>
      </c>
      <c r="S21" s="61">
        <v>2</v>
      </c>
      <c r="T21" s="121"/>
      <c r="U21" s="126"/>
      <c r="V21" s="124">
        <f t="shared" si="3"/>
        <v>1</v>
      </c>
      <c r="W21" s="126"/>
      <c r="X21" s="126"/>
      <c r="Y21" s="126"/>
      <c r="Z21" s="126"/>
      <c r="AA21" s="124" t="str">
        <f t="shared" si="4"/>
        <v/>
      </c>
      <c r="AB21" s="126"/>
      <c r="AC21" s="121">
        <f t="shared" si="5"/>
        <v>0</v>
      </c>
    </row>
    <row r="22" spans="1:29">
      <c r="A22" s="25">
        <v>17</v>
      </c>
      <c r="B22" s="2">
        <v>368</v>
      </c>
      <c r="C22" s="2">
        <v>4</v>
      </c>
      <c r="D22" s="40">
        <v>10</v>
      </c>
      <c r="E22" s="56">
        <v>4</v>
      </c>
      <c r="F22" s="55">
        <v>4</v>
      </c>
      <c r="G22" s="56">
        <v>1</v>
      </c>
      <c r="H22" s="57"/>
      <c r="I22" s="58"/>
      <c r="J22" s="59"/>
      <c r="K22" s="57">
        <v>1</v>
      </c>
      <c r="L22" s="60"/>
      <c r="M22" s="61"/>
      <c r="N22" s="57"/>
      <c r="O22" s="60"/>
      <c r="P22" s="55">
        <v>2</v>
      </c>
      <c r="Q22" s="58">
        <v>1</v>
      </c>
      <c r="R22" s="61">
        <v>132</v>
      </c>
      <c r="S22" s="61">
        <v>6</v>
      </c>
      <c r="T22" s="121"/>
      <c r="U22" s="126"/>
      <c r="V22" s="124">
        <f t="shared" si="3"/>
        <v>2</v>
      </c>
      <c r="W22" s="126"/>
      <c r="X22" s="126"/>
      <c r="Y22" s="126"/>
      <c r="Z22" s="126"/>
      <c r="AA22" s="124" t="str">
        <f t="shared" si="4"/>
        <v/>
      </c>
      <c r="AB22" s="126"/>
      <c r="AC22" s="121">
        <f t="shared" si="5"/>
        <v>1</v>
      </c>
    </row>
    <row r="23" spans="1:29" ht="13.5" thickBot="1">
      <c r="A23" s="28">
        <v>18</v>
      </c>
      <c r="B23" s="5">
        <v>299</v>
      </c>
      <c r="C23" s="5">
        <v>4</v>
      </c>
      <c r="D23" s="43">
        <v>12</v>
      </c>
      <c r="E23" s="56">
        <v>4</v>
      </c>
      <c r="F23" s="70">
        <v>4</v>
      </c>
      <c r="G23" s="71"/>
      <c r="H23" s="72">
        <v>1</v>
      </c>
      <c r="I23" s="73"/>
      <c r="J23" s="74"/>
      <c r="K23" s="72">
        <v>1</v>
      </c>
      <c r="L23" s="75"/>
      <c r="M23" s="76"/>
      <c r="N23" s="72"/>
      <c r="O23" s="75"/>
      <c r="P23" s="70">
        <v>2</v>
      </c>
      <c r="Q23" s="73">
        <v>1</v>
      </c>
      <c r="R23" s="76">
        <v>87</v>
      </c>
      <c r="S23" s="76">
        <v>4</v>
      </c>
      <c r="T23" s="133"/>
      <c r="U23" s="132"/>
      <c r="V23" s="124">
        <f t="shared" si="3"/>
        <v>2</v>
      </c>
      <c r="W23" s="132"/>
      <c r="X23" s="132"/>
      <c r="Y23" s="132"/>
      <c r="Z23" s="132"/>
      <c r="AA23" s="124" t="str">
        <f t="shared" si="4"/>
        <v/>
      </c>
      <c r="AB23" s="132"/>
      <c r="AC23" s="128" t="str">
        <f t="shared" si="5"/>
        <v/>
      </c>
    </row>
    <row r="24" spans="1:29" ht="14.25" thickTop="1" thickBot="1">
      <c r="A24" s="7"/>
      <c r="B24" s="8">
        <f>SUM(B15:B23)</f>
        <v>3127</v>
      </c>
      <c r="C24" s="8">
        <f>SUM(C15:C23)</f>
        <v>37</v>
      </c>
      <c r="D24" s="42" t="s">
        <v>6</v>
      </c>
      <c r="E24" s="30">
        <f>SUM(E15:E23)</f>
        <v>40</v>
      </c>
      <c r="F24" s="30">
        <f>SUM(F15:F23)</f>
        <v>38</v>
      </c>
      <c r="G24" s="37">
        <f>SUM(G15:G23)</f>
        <v>6</v>
      </c>
      <c r="H24" s="10">
        <f>SUM(H15:H23)</f>
        <v>2</v>
      </c>
      <c r="I24" s="29">
        <f>SUM(I15:I23)</f>
        <v>0</v>
      </c>
      <c r="J24" s="35">
        <f>IF((A29=27),"",(SUM(J15:J23)/SUM(J15:L23))*100)</f>
        <v>0</v>
      </c>
      <c r="K24" s="35">
        <f>IF((A29=27),"",(SUM(K15:K23)/SUM(J15:L23))*100)</f>
        <v>75</v>
      </c>
      <c r="L24" s="35">
        <f>IF((A29=27),"",(SUM(L15:L23)/SUM(J15:L23))*100)</f>
        <v>25</v>
      </c>
      <c r="M24" s="15">
        <f>SUM(M15:M23)</f>
        <v>0</v>
      </c>
      <c r="N24" s="10">
        <f>SUM(N15:N23)</f>
        <v>1</v>
      </c>
      <c r="O24" s="17">
        <f>SUM(O15:O23)</f>
        <v>0</v>
      </c>
      <c r="P24" s="30">
        <f>SUM(P15:P23)</f>
        <v>17</v>
      </c>
      <c r="Q24" s="29">
        <f>SUM(Q15:Q23)</f>
        <v>6</v>
      </c>
      <c r="R24" s="153"/>
      <c r="S24" s="15">
        <f>IF(Q24=0,"",SUM(S15:S23)/Q24)</f>
        <v>4.25</v>
      </c>
      <c r="T24" s="129"/>
      <c r="U24" s="130"/>
      <c r="V24" s="129">
        <f>SUM(V15:V23)</f>
        <v>11</v>
      </c>
      <c r="W24" s="130">
        <f>ColorFunction($E$30,$E$15:$E$23)</f>
        <v>0</v>
      </c>
      <c r="X24" s="130">
        <f>ColorFunction($E$31,$E$15:$E$23)</f>
        <v>1</v>
      </c>
      <c r="Y24" s="130">
        <f>ColorFunction($E$32,$E$15:$E$23)</f>
        <v>2</v>
      </c>
      <c r="Z24" s="130">
        <f>ColorFunction($E$33,$E$15:$E$23)</f>
        <v>1</v>
      </c>
      <c r="AA24" s="131">
        <f>SUM(AA15:AA23)/(9-Q24)*100</f>
        <v>0</v>
      </c>
      <c r="AB24" s="130">
        <f>COUNTIF(P15:P23,"&gt;2")</f>
        <v>0</v>
      </c>
      <c r="AC24" s="131">
        <f>IF((G24=0),"",SUM(AC15:AC23)/G24*100)</f>
        <v>66.666666666666657</v>
      </c>
    </row>
    <row r="25" spans="1:29" ht="14.25" thickTop="1" thickBot="1">
      <c r="A25" s="6"/>
      <c r="B25" s="9">
        <f>SUM(B24,B14)</f>
        <v>6038</v>
      </c>
      <c r="C25" s="9">
        <f>SUM(C24,C14)</f>
        <v>73</v>
      </c>
      <c r="D25" s="44" t="s">
        <v>7</v>
      </c>
      <c r="E25" s="81">
        <f>IF(E14=0,"0",(E24+E14))</f>
        <v>79</v>
      </c>
      <c r="F25" s="30">
        <f>SUM(F14,F24)</f>
        <v>74</v>
      </c>
      <c r="G25" s="18">
        <f>SUM(G24,G14)</f>
        <v>9</v>
      </c>
      <c r="H25" s="11">
        <f>SUM(H24,H14)</f>
        <v>6</v>
      </c>
      <c r="I25" s="20">
        <f>SUM(I24,I14)</f>
        <v>0</v>
      </c>
      <c r="J25" s="36">
        <f>IF((A28=27),"",(SUM(J14,J24)/2))</f>
        <v>7.1428571428571423</v>
      </c>
      <c r="K25" s="23">
        <f>IF((A28=27),"",(SUM(K14,K24)/2))</f>
        <v>58.928571428571431</v>
      </c>
      <c r="L25" s="32">
        <f>IF((A28=27),"",(SUM(L14,L24)/2))</f>
        <v>33.928571428571431</v>
      </c>
      <c r="M25" s="33">
        <f>SUM(M24,M14)</f>
        <v>0</v>
      </c>
      <c r="N25" s="11">
        <f>SUM(N24,N14)</f>
        <v>1</v>
      </c>
      <c r="O25" s="21">
        <f>SUM(O24,O14)</f>
        <v>0</v>
      </c>
      <c r="P25" s="92">
        <f>IF(P14+P24=0,"",SUM(P24,P14))</f>
        <v>34</v>
      </c>
      <c r="Q25" s="20">
        <f>IF(Q14+Q24=0,"",SUM(Q24,Q14))</f>
        <v>11</v>
      </c>
      <c r="R25" s="154"/>
      <c r="S25" s="33">
        <f>IF(Q25="","",SUM(S24,S14)/2)</f>
        <v>4.2750000000000004</v>
      </c>
      <c r="T25" s="80">
        <f>IF(N25=0,"",(O25)/N25*100)</f>
        <v>0</v>
      </c>
      <c r="U25" s="82">
        <f>IF(Q25="","",(Q25)/18*100)</f>
        <v>61.111111111111114</v>
      </c>
      <c r="V25" s="93">
        <f>IF(Q25="","",(V14+V24)/Q25)</f>
        <v>1.9090909090909092</v>
      </c>
      <c r="W25" s="82">
        <f>SUM(W14,W24)</f>
        <v>0</v>
      </c>
      <c r="X25" s="82">
        <f>IF(X14+X24=0,"",SUM(X14,X24))</f>
        <v>1</v>
      </c>
      <c r="Y25" s="82">
        <f>SUM(Y14,Y24)</f>
        <v>3</v>
      </c>
      <c r="Z25" s="82">
        <f>SUM(Z14,Z24)</f>
        <v>2</v>
      </c>
      <c r="AA25" s="101">
        <f>IF(Q25="","",SUM(AA5:AA13,AA15:AA23)/SUM(18-Q25)*100)</f>
        <v>28.571428571428569</v>
      </c>
      <c r="AB25" s="82">
        <f>SUM(AB14,AB24)</f>
        <v>1</v>
      </c>
      <c r="AC25" s="102">
        <f>SUM(AC24,AC14)/2</f>
        <v>49.999999999999993</v>
      </c>
    </row>
    <row r="26" spans="1:29" ht="13.5" thickTop="1"/>
    <row r="27" spans="1:29">
      <c r="E27" s="85" t="s">
        <v>56</v>
      </c>
    </row>
    <row r="28" spans="1:29" ht="15.75" thickBot="1">
      <c r="A28" s="103">
        <f>COUNTBLANK(J5:L13)</f>
        <v>20</v>
      </c>
      <c r="W28" s="155" t="s">
        <v>115</v>
      </c>
    </row>
    <row r="29" spans="1:29" ht="14.25" thickTop="1" thickBot="1">
      <c r="A29" s="103">
        <f>COUNTBLANK(J15:L23)</f>
        <v>19</v>
      </c>
      <c r="E29" t="s">
        <v>54</v>
      </c>
      <c r="S29" s="37" t="s">
        <v>94</v>
      </c>
      <c r="T29" s="14"/>
      <c r="W29" s="156" t="s">
        <v>116</v>
      </c>
      <c r="X29" s="160" t="s">
        <v>123</v>
      </c>
      <c r="Y29" s="156" t="s">
        <v>109</v>
      </c>
    </row>
    <row r="30" spans="1:29" ht="14.25" thickTop="1" thickBot="1">
      <c r="A30" s="103">
        <f>SUM(M5:M23)</f>
        <v>0</v>
      </c>
      <c r="E30" s="123" t="s">
        <v>79</v>
      </c>
      <c r="S30" s="30" t="s">
        <v>95</v>
      </c>
      <c r="T30" s="30">
        <f>SUMIF(C:C,"3",E:E)/COUNTIF(C:C,3)</f>
        <v>3.6666666666666665</v>
      </c>
      <c r="W30" s="156" t="s">
        <v>117</v>
      </c>
      <c r="X30" s="118">
        <f>COUNTIFS(R5:R23,"&gt;=45",R5:R23,"&lt;=70")</f>
        <v>2</v>
      </c>
      <c r="Y30" s="157">
        <f>IF(X30=0,"",AVERAGEIFS(S5:S23,R5:R23,"&gt;=45",R5:R23,"&lt;=70"))</f>
        <v>3.75</v>
      </c>
    </row>
    <row r="31" spans="1:29" ht="14.25" thickTop="1" thickBot="1">
      <c r="E31" s="88" t="s">
        <v>51</v>
      </c>
      <c r="S31" s="30" t="s">
        <v>96</v>
      </c>
      <c r="T31" s="30">
        <f>SUMIF(C:C,"4",E:E)/COUNTIF(C:C,4)</f>
        <v>4.3636363636363633</v>
      </c>
      <c r="W31" s="158" t="s">
        <v>118</v>
      </c>
      <c r="X31" s="118">
        <f>COUNTIFS(R5:R23,"&gt;=71",R5:R23,"&lt;=90")</f>
        <v>1</v>
      </c>
      <c r="Y31" s="157">
        <f>IF(X31=0,"",AVERAGEIFS(S5:S23,R5:R23,"&gt;=71",R5:R23,"&lt;=90"))</f>
        <v>4</v>
      </c>
    </row>
    <row r="32" spans="1:29" ht="14.25" thickTop="1" thickBot="1">
      <c r="E32" s="120" t="s">
        <v>52</v>
      </c>
      <c r="S32" s="30" t="s">
        <v>97</v>
      </c>
      <c r="T32" s="30">
        <f>SUMIF(C:C,"5",E:E)/COUNTIF(C:C,5)</f>
        <v>5</v>
      </c>
      <c r="W32" s="158" t="s">
        <v>119</v>
      </c>
      <c r="X32" s="118">
        <f>COUNTIFS(R5:R23,"&gt;=91",R5:R23,"&lt;=115")</f>
        <v>3</v>
      </c>
      <c r="Y32" s="159">
        <f>IF(X32=0,"",AVERAGEIFS(S5:S23,R5:R23,"&gt;=91",R5:R23,"&lt;=115"))</f>
        <v>3.1666666666666665</v>
      </c>
    </row>
    <row r="33" spans="5:26" ht="14.25" thickTop="1" thickBot="1">
      <c r="E33" s="89" t="s">
        <v>55</v>
      </c>
      <c r="F33" s="89"/>
      <c r="G33" s="89"/>
      <c r="W33" s="158" t="s">
        <v>120</v>
      </c>
      <c r="X33" s="118">
        <f>COUNTIFS(R5:R23,"&gt;=116",R5:R23,"&lt;=140")</f>
        <v>4</v>
      </c>
      <c r="Y33" s="157">
        <f>IF(X33=0,"",AVERAGEIFS(S5:S23,R5:R23,"&gt;=116",R5:R23,"&lt;=140"))</f>
        <v>5.5</v>
      </c>
    </row>
    <row r="34" spans="5:26" ht="14.25" thickTop="1" thickBot="1">
      <c r="S34" s="30" t="s">
        <v>102</v>
      </c>
      <c r="T34" s="136">
        <f>IF(E25="0","",SUM(E5:E8)-SUM(C5:C8))</f>
        <v>2</v>
      </c>
      <c r="W34" s="158" t="s">
        <v>121</v>
      </c>
      <c r="X34" s="118">
        <f>COUNTIFS(R5:R23,"&gt;=141",R5:R23,"&lt;=161")</f>
        <v>1</v>
      </c>
      <c r="Y34" s="157">
        <f>IF(X34=0,"",AVERAGEIFS(S5:S23,R5:R23,"&gt;=141",R5:R23,"&lt;=160"))</f>
        <v>4</v>
      </c>
    </row>
    <row r="35" spans="5:26" ht="14.25" thickTop="1" thickBot="1">
      <c r="S35" s="30" t="s">
        <v>103</v>
      </c>
      <c r="T35" s="136">
        <f>IF(E25="0","",SUM(E20:E23)-SUM(C20:C23))</f>
        <v>-1</v>
      </c>
      <c r="W35" s="158" t="s">
        <v>122</v>
      </c>
      <c r="X35" s="118">
        <f>COUNTIFS(R5:R23,"&gt;=161",R5:R23,"&lt;=180")</f>
        <v>0</v>
      </c>
      <c r="Y35" s="157" t="str">
        <f>IF(X35=0,"",AVERAGEIFS(S5:S23,R5:R23,"&gt;=161",R5:R23,"&lt;=180"))</f>
        <v/>
      </c>
    </row>
    <row r="36" spans="5:26" ht="13.5" thickTop="1"/>
    <row r="37" spans="5:26" ht="13.5" thickBot="1">
      <c r="W37" s="98" t="s">
        <v>124</v>
      </c>
    </row>
    <row r="38" spans="5:26" ht="14.25" thickTop="1" thickBot="1">
      <c r="W38" s="156" t="s">
        <v>116</v>
      </c>
      <c r="X38" s="160" t="s">
        <v>123</v>
      </c>
      <c r="Y38" s="165" t="s">
        <v>138</v>
      </c>
      <c r="Z38" s="166" t="s">
        <v>135</v>
      </c>
    </row>
    <row r="39" spans="5:26" ht="14.25" thickTop="1" thickBot="1">
      <c r="W39" s="158" t="s">
        <v>139</v>
      </c>
      <c r="X39" s="118">
        <f>COUNTIFS(S5:S23,"&gt;=0,1",S5:S23,"&lt;=0,9")</f>
        <v>0</v>
      </c>
      <c r="Y39" s="86" t="str">
        <f>IF(X39=0,"",COUNTIFS(P5:P23,"=1",S5:S23,"&lt;1"))</f>
        <v/>
      </c>
      <c r="Z39" s="86" t="str">
        <f t="shared" ref="Z39" si="6">IF(X39=0,"",Y39/X39*100)</f>
        <v/>
      </c>
    </row>
    <row r="40" spans="5:26" ht="14.25" thickTop="1" thickBot="1">
      <c r="W40" s="156" t="s">
        <v>125</v>
      </c>
      <c r="X40" s="118">
        <f>COUNTIFS(S5:S23,"&gt;=1",S5:S23,"&lt;=1,5")</f>
        <v>2</v>
      </c>
      <c r="Y40" s="86">
        <f>IF(X40=0,"",COUNTIFS(P5:P23,"=1",S5:S23,"&gt;=1",S5:S23,"&lt;=1,5"))</f>
        <v>0</v>
      </c>
      <c r="Z40" s="86">
        <f>IF(X40=0,"",Y40/X40*100)</f>
        <v>0</v>
      </c>
    </row>
    <row r="41" spans="5:26" ht="14.25" thickTop="1" thickBot="1">
      <c r="W41" s="156" t="s">
        <v>126</v>
      </c>
      <c r="X41" s="118">
        <f>COUNTIFS(S5:S23,"&gt;=1,6",S5:S23,"&lt;=3")</f>
        <v>1</v>
      </c>
      <c r="Y41" s="86">
        <f>IF(X41=0,"",COUNTIFS(P5:P23,"=1",S5:S23,"&gt;=1,6",S5:S23,"&lt;=3"))</f>
        <v>1</v>
      </c>
      <c r="Z41" s="86">
        <f t="shared" ref="Z41:Z44" si="7">IF(X41=0,"",Y41/X41*100)</f>
        <v>100</v>
      </c>
    </row>
    <row r="42" spans="5:26" ht="14.25" thickTop="1" thickBot="1">
      <c r="W42" s="156" t="s">
        <v>127</v>
      </c>
      <c r="X42" s="118">
        <f>COUNTIFS(S5:S23,"&gt;=3,1",S5:S23,"&lt;=4,5")</f>
        <v>3</v>
      </c>
      <c r="Y42" s="86">
        <f>IF(X42=0,"",COUNTIFS(P5:P23,"=1",S5:S23,"&gt;=3,1",S5:S23,"&lt;=4,5"))</f>
        <v>0</v>
      </c>
      <c r="Z42" s="86">
        <f t="shared" si="7"/>
        <v>0</v>
      </c>
    </row>
    <row r="43" spans="5:26" ht="14.25" thickTop="1" thickBot="1">
      <c r="W43" s="156" t="s">
        <v>128</v>
      </c>
      <c r="X43" s="118">
        <f>COUNTIFS(S5:S23,"&gt;=4,6",S5:S23,"&lt;=6")</f>
        <v>6</v>
      </c>
      <c r="Y43" s="86">
        <f>IF(X43=0,"",COUNTIFS(P5:P23,"=1",S5:S23,"&gt;=4,6",S5:S23,"&lt;=6"))</f>
        <v>0</v>
      </c>
      <c r="Z43" s="86">
        <f t="shared" si="7"/>
        <v>0</v>
      </c>
    </row>
    <row r="44" spans="5:26" ht="14.25" thickTop="1" thickBot="1">
      <c r="W44" s="158" t="s">
        <v>136</v>
      </c>
      <c r="X44" s="118">
        <f>COUNTIFS(S5:S23,"&gt;6")</f>
        <v>0</v>
      </c>
      <c r="Y44" s="86" t="str">
        <f>IF(X44=0,"",COUNTIFS(P5:P23,"=1",S5:S23,"&gt;6"))</f>
        <v/>
      </c>
      <c r="Z44" s="86" t="str">
        <f t="shared" si="7"/>
        <v/>
      </c>
    </row>
    <row r="45" spans="5:26" ht="13.5" thickTop="1"/>
  </sheetData>
  <sheetProtection formatCells="0" selectLockedCells="1"/>
  <phoneticPr fontId="0" type="noConversion"/>
  <pageMargins left="0.75" right="0.75" top="1" bottom="1" header="0.5" footer="0.5"/>
  <pageSetup paperSize="9" orientation="portrait" horizontalDpi="4294967293" verticalDpi="0" r:id="rId1"/>
  <headerFooter alignWithMargins="0"/>
</worksheet>
</file>

<file path=xl/worksheets/sheet6.xml><?xml version="1.0" encoding="utf-8"?>
<worksheet xmlns="http://schemas.openxmlformats.org/spreadsheetml/2006/main" xmlns:r="http://schemas.openxmlformats.org/officeDocument/2006/relationships">
  <sheetPr codeName="Sheet3"/>
  <dimension ref="A1:AC45"/>
  <sheetViews>
    <sheetView workbookViewId="0">
      <selection activeCell="AA25" sqref="AA25"/>
    </sheetView>
  </sheetViews>
  <sheetFormatPr defaultRowHeight="12.75"/>
  <cols>
    <col min="1" max="1" width="4.85546875" customWidth="1"/>
    <col min="2" max="2" width="7.140625" customWidth="1"/>
    <col min="3" max="3" width="3.85546875" bestFit="1" customWidth="1"/>
    <col min="4" max="4" width="7.140625" bestFit="1" customWidth="1"/>
    <col min="5" max="5" width="5.85546875" bestFit="1" customWidth="1"/>
    <col min="6" max="6" width="7.28515625" customWidth="1"/>
    <col min="7" max="8" width="6.85546875" customWidth="1"/>
    <col min="9" max="9" width="8" customWidth="1"/>
    <col min="10" max="10" width="8.5703125" customWidth="1"/>
    <col min="12" max="12" width="7.42578125" bestFit="1" customWidth="1"/>
    <col min="13" max="13" width="9.85546875" customWidth="1"/>
    <col min="15" max="15" width="5.5703125" bestFit="1" customWidth="1"/>
    <col min="16" max="16" width="5.42578125" bestFit="1" customWidth="1"/>
    <col min="17" max="17" width="5.5703125" bestFit="1" customWidth="1"/>
    <col min="18" max="18" width="5.5703125" customWidth="1"/>
    <col min="19" max="19" width="16.140625" bestFit="1" customWidth="1"/>
    <col min="20" max="20" width="6.7109375" customWidth="1"/>
    <col min="21" max="21" width="8.7109375" customWidth="1"/>
    <col min="22" max="22" width="9.28515625" bestFit="1" customWidth="1"/>
    <col min="23" max="25" width="7.5703125" bestFit="1" customWidth="1"/>
    <col min="26" max="26" width="6.5703125" bestFit="1" customWidth="1"/>
    <col min="27" max="27" width="11.7109375" bestFit="1" customWidth="1"/>
    <col min="28" max="28" width="8.140625" bestFit="1" customWidth="1"/>
    <col min="29" max="29" width="19.7109375" bestFit="1" customWidth="1"/>
  </cols>
  <sheetData>
    <row r="1" spans="1:29" ht="18">
      <c r="A1" s="46" t="s">
        <v>107</v>
      </c>
      <c r="B1" s="45"/>
      <c r="C1" s="45"/>
      <c r="D1" s="45"/>
      <c r="E1" s="45"/>
      <c r="F1" s="45"/>
      <c r="J1" s="47" t="str">
        <f>IF(E25="0","0","1")</f>
        <v>1</v>
      </c>
      <c r="L1" s="45" t="s">
        <v>46</v>
      </c>
      <c r="M1" s="100">
        <v>39912</v>
      </c>
      <c r="O1" s="85" t="s">
        <v>75</v>
      </c>
      <c r="Q1" s="117">
        <v>4.4000000000000004</v>
      </c>
      <c r="R1" s="152"/>
      <c r="T1" s="85" t="s">
        <v>76</v>
      </c>
      <c r="V1" s="117">
        <v>5</v>
      </c>
      <c r="X1" t="s">
        <v>141</v>
      </c>
    </row>
    <row r="2" spans="1:29" ht="13.5" thickBot="1">
      <c r="X2" t="s">
        <v>142</v>
      </c>
    </row>
    <row r="3" spans="1:29" ht="14.25" thickTop="1" thickBot="1">
      <c r="A3" s="150"/>
      <c r="B3" s="13"/>
      <c r="C3" s="13"/>
      <c r="D3" s="164"/>
      <c r="E3" s="13"/>
      <c r="F3" s="116"/>
      <c r="G3" s="12"/>
      <c r="H3" s="16" t="s">
        <v>22</v>
      </c>
      <c r="I3" s="13"/>
      <c r="J3" s="12"/>
      <c r="K3" s="146" t="s">
        <v>17</v>
      </c>
      <c r="L3" s="13"/>
      <c r="M3" s="12"/>
      <c r="N3" s="16" t="s">
        <v>12</v>
      </c>
      <c r="O3" s="29"/>
      <c r="P3" s="14"/>
      <c r="Q3" s="14"/>
      <c r="R3" s="151" t="s">
        <v>112</v>
      </c>
      <c r="S3" s="29"/>
      <c r="T3" s="13"/>
      <c r="U3" s="14"/>
      <c r="V3" s="86"/>
      <c r="W3" s="86"/>
      <c r="X3" s="86"/>
      <c r="Y3" s="86"/>
      <c r="Z3" s="86"/>
      <c r="AA3" s="86"/>
      <c r="AB3" s="86"/>
      <c r="AC3" s="86"/>
    </row>
    <row r="4" spans="1:29" ht="14.25" thickTop="1" thickBot="1">
      <c r="A4" s="15" t="s">
        <v>0</v>
      </c>
      <c r="B4" s="10" t="s">
        <v>1</v>
      </c>
      <c r="C4" s="10" t="s">
        <v>3</v>
      </c>
      <c r="D4" s="17" t="s">
        <v>4</v>
      </c>
      <c r="E4" s="30" t="s">
        <v>8</v>
      </c>
      <c r="F4" s="30" t="s">
        <v>74</v>
      </c>
      <c r="G4" s="37" t="s">
        <v>19</v>
      </c>
      <c r="H4" s="17" t="s">
        <v>20</v>
      </c>
      <c r="I4" s="38" t="s">
        <v>21</v>
      </c>
      <c r="J4" s="18" t="s">
        <v>14</v>
      </c>
      <c r="K4" s="19" t="s">
        <v>15</v>
      </c>
      <c r="L4" s="19" t="s">
        <v>16</v>
      </c>
      <c r="M4" s="18" t="s">
        <v>9</v>
      </c>
      <c r="N4" s="19" t="s">
        <v>10</v>
      </c>
      <c r="O4" s="20" t="s">
        <v>11</v>
      </c>
      <c r="P4" s="29" t="s">
        <v>13</v>
      </c>
      <c r="Q4" s="29" t="s">
        <v>23</v>
      </c>
      <c r="R4" s="29" t="s">
        <v>113</v>
      </c>
      <c r="S4" s="87" t="s">
        <v>114</v>
      </c>
      <c r="T4" s="30" t="s">
        <v>18</v>
      </c>
      <c r="U4" s="29" t="s">
        <v>24</v>
      </c>
      <c r="V4" s="87" t="s">
        <v>49</v>
      </c>
      <c r="W4" s="87" t="s">
        <v>79</v>
      </c>
      <c r="X4" s="87" t="s">
        <v>51</v>
      </c>
      <c r="Y4" s="87" t="s">
        <v>52</v>
      </c>
      <c r="Z4" s="87" t="s">
        <v>53</v>
      </c>
      <c r="AA4" s="87" t="s">
        <v>48</v>
      </c>
      <c r="AB4" s="87" t="s">
        <v>81</v>
      </c>
      <c r="AC4" s="87" t="s">
        <v>57</v>
      </c>
    </row>
    <row r="5" spans="1:29" ht="13.5" thickTop="1">
      <c r="A5" s="24">
        <v>1</v>
      </c>
      <c r="B5" s="3">
        <v>313</v>
      </c>
      <c r="C5" s="3">
        <v>4</v>
      </c>
      <c r="D5" s="39">
        <v>11</v>
      </c>
      <c r="E5" s="48">
        <v>4</v>
      </c>
      <c r="F5" s="90">
        <v>4</v>
      </c>
      <c r="G5" s="48"/>
      <c r="H5" s="49">
        <v>1</v>
      </c>
      <c r="I5" s="50"/>
      <c r="J5" s="51"/>
      <c r="K5" s="52">
        <v>1</v>
      </c>
      <c r="L5" s="53"/>
      <c r="M5" s="54"/>
      <c r="N5" s="52"/>
      <c r="O5" s="53"/>
      <c r="P5" s="90">
        <v>2</v>
      </c>
      <c r="Q5" s="68">
        <v>1</v>
      </c>
      <c r="R5" s="54">
        <v>85</v>
      </c>
      <c r="S5" s="54">
        <v>5</v>
      </c>
      <c r="T5" s="125"/>
      <c r="U5" s="124"/>
      <c r="V5" s="124">
        <f t="shared" ref="V5:V13" si="0">IF(Q5=0,"",P5)</f>
        <v>2</v>
      </c>
      <c r="W5" s="124"/>
      <c r="X5" s="124"/>
      <c r="Y5" s="124"/>
      <c r="Z5" s="124"/>
      <c r="AA5" s="124" t="str">
        <f t="shared" ref="AA5:AA13" si="1">IF(AND(Q5="",P5=1),1,"")</f>
        <v/>
      </c>
      <c r="AB5" s="124"/>
      <c r="AC5" s="125" t="str">
        <f t="shared" ref="AC5:AC13" si="2">IF(AND(G5=""),"",SUM(K5))</f>
        <v/>
      </c>
    </row>
    <row r="6" spans="1:29">
      <c r="A6" s="25">
        <v>2</v>
      </c>
      <c r="B6" s="2">
        <v>340</v>
      </c>
      <c r="C6" s="2">
        <v>4</v>
      </c>
      <c r="D6" s="40">
        <v>5</v>
      </c>
      <c r="E6" s="56">
        <v>4</v>
      </c>
      <c r="F6" s="55">
        <v>3</v>
      </c>
      <c r="G6" s="56">
        <v>1</v>
      </c>
      <c r="H6" s="57"/>
      <c r="I6" s="58"/>
      <c r="J6" s="59"/>
      <c r="K6" s="57">
        <v>1</v>
      </c>
      <c r="L6" s="60"/>
      <c r="M6" s="61"/>
      <c r="N6" s="57"/>
      <c r="O6" s="60"/>
      <c r="P6" s="55">
        <v>2</v>
      </c>
      <c r="Q6" s="58">
        <v>1</v>
      </c>
      <c r="R6" s="61">
        <v>142</v>
      </c>
      <c r="S6" s="61">
        <v>3</v>
      </c>
      <c r="T6" s="121"/>
      <c r="U6" s="126"/>
      <c r="V6" s="124">
        <f t="shared" si="0"/>
        <v>2</v>
      </c>
      <c r="W6" s="126"/>
      <c r="X6" s="126"/>
      <c r="Y6" s="126"/>
      <c r="Z6" s="126"/>
      <c r="AA6" s="124" t="str">
        <f t="shared" si="1"/>
        <v/>
      </c>
      <c r="AB6" s="126"/>
      <c r="AC6" s="121">
        <f t="shared" si="2"/>
        <v>1</v>
      </c>
    </row>
    <row r="7" spans="1:29">
      <c r="A7" s="25">
        <v>3</v>
      </c>
      <c r="B7" s="2">
        <v>143</v>
      </c>
      <c r="C7" s="2">
        <v>3</v>
      </c>
      <c r="D7" s="40">
        <v>15</v>
      </c>
      <c r="E7" s="56">
        <v>3</v>
      </c>
      <c r="F7" s="55">
        <v>3</v>
      </c>
      <c r="G7" s="56"/>
      <c r="H7" s="57"/>
      <c r="I7" s="58"/>
      <c r="J7" s="59"/>
      <c r="K7" s="57"/>
      <c r="L7" s="60"/>
      <c r="M7" s="61"/>
      <c r="N7" s="57"/>
      <c r="O7" s="60"/>
      <c r="P7" s="55">
        <v>2</v>
      </c>
      <c r="Q7" s="58">
        <v>1</v>
      </c>
      <c r="R7" s="61">
        <v>145</v>
      </c>
      <c r="S7" s="61">
        <v>3</v>
      </c>
      <c r="T7" s="121"/>
      <c r="U7" s="126"/>
      <c r="V7" s="124">
        <f t="shared" si="0"/>
        <v>2</v>
      </c>
      <c r="W7" s="126"/>
      <c r="X7" s="126"/>
      <c r="Y7" s="126"/>
      <c r="Z7" s="126"/>
      <c r="AA7" s="124" t="str">
        <f t="shared" si="1"/>
        <v/>
      </c>
      <c r="AB7" s="126"/>
      <c r="AC7" s="121" t="str">
        <f t="shared" si="2"/>
        <v/>
      </c>
    </row>
    <row r="8" spans="1:29">
      <c r="A8" s="25">
        <v>4</v>
      </c>
      <c r="B8" s="2">
        <v>335</v>
      </c>
      <c r="C8" s="2">
        <v>4</v>
      </c>
      <c r="D8" s="40">
        <v>13</v>
      </c>
      <c r="E8" s="168">
        <v>5</v>
      </c>
      <c r="F8" s="55">
        <v>5</v>
      </c>
      <c r="G8" s="56"/>
      <c r="H8" s="57">
        <v>1</v>
      </c>
      <c r="I8" s="58"/>
      <c r="J8" s="59"/>
      <c r="K8" s="57">
        <v>1</v>
      </c>
      <c r="L8" s="60"/>
      <c r="M8" s="61"/>
      <c r="N8" s="57"/>
      <c r="O8" s="60"/>
      <c r="P8" s="55">
        <v>3</v>
      </c>
      <c r="Q8" s="58">
        <v>1</v>
      </c>
      <c r="R8" s="61">
        <v>130</v>
      </c>
      <c r="S8" s="61">
        <v>10</v>
      </c>
      <c r="T8" s="121"/>
      <c r="U8" s="126"/>
      <c r="V8" s="124">
        <f t="shared" si="0"/>
        <v>3</v>
      </c>
      <c r="W8" s="126"/>
      <c r="X8" s="126"/>
      <c r="Y8" s="126"/>
      <c r="Z8" s="126"/>
      <c r="AA8" s="124" t="str">
        <f t="shared" si="1"/>
        <v/>
      </c>
      <c r="AB8" s="126"/>
      <c r="AC8" s="121" t="str">
        <f t="shared" si="2"/>
        <v/>
      </c>
    </row>
    <row r="9" spans="1:29">
      <c r="A9" s="25">
        <v>5</v>
      </c>
      <c r="B9" s="2">
        <v>443</v>
      </c>
      <c r="C9" s="2">
        <v>5</v>
      </c>
      <c r="D9" s="40">
        <v>3</v>
      </c>
      <c r="E9" s="56">
        <v>5</v>
      </c>
      <c r="F9" s="55">
        <v>4</v>
      </c>
      <c r="G9" s="56">
        <v>1</v>
      </c>
      <c r="H9" s="57"/>
      <c r="I9" s="58"/>
      <c r="J9" s="59"/>
      <c r="K9" s="57">
        <v>1</v>
      </c>
      <c r="L9" s="60"/>
      <c r="M9" s="61"/>
      <c r="N9" s="57"/>
      <c r="O9" s="60"/>
      <c r="P9" s="55">
        <v>2</v>
      </c>
      <c r="Q9" s="58">
        <v>1</v>
      </c>
      <c r="R9" s="61">
        <v>49</v>
      </c>
      <c r="S9" s="61">
        <v>4</v>
      </c>
      <c r="T9" s="121"/>
      <c r="U9" s="126"/>
      <c r="V9" s="124">
        <f t="shared" si="0"/>
        <v>2</v>
      </c>
      <c r="W9" s="126"/>
      <c r="X9" s="126"/>
      <c r="Y9" s="126"/>
      <c r="Z9" s="126"/>
      <c r="AA9" s="124" t="str">
        <f t="shared" si="1"/>
        <v/>
      </c>
      <c r="AB9" s="126"/>
      <c r="AC9" s="121">
        <f t="shared" si="2"/>
        <v>1</v>
      </c>
    </row>
    <row r="10" spans="1:29">
      <c r="A10" s="25">
        <v>6</v>
      </c>
      <c r="B10" s="2">
        <v>319</v>
      </c>
      <c r="C10" s="2">
        <v>4</v>
      </c>
      <c r="D10" s="40">
        <v>9</v>
      </c>
      <c r="E10" s="56">
        <v>4</v>
      </c>
      <c r="F10" s="55">
        <v>4</v>
      </c>
      <c r="G10" s="56"/>
      <c r="H10" s="57">
        <v>1</v>
      </c>
      <c r="I10" s="58"/>
      <c r="J10" s="59"/>
      <c r="K10" s="57">
        <v>1</v>
      </c>
      <c r="L10" s="60"/>
      <c r="M10" s="61"/>
      <c r="N10" s="57"/>
      <c r="O10" s="60"/>
      <c r="P10" s="55">
        <v>2</v>
      </c>
      <c r="Q10" s="58">
        <v>1</v>
      </c>
      <c r="R10" s="61">
        <v>102</v>
      </c>
      <c r="S10" s="61">
        <v>12</v>
      </c>
      <c r="T10" s="121"/>
      <c r="U10" s="126"/>
      <c r="V10" s="124">
        <f t="shared" si="0"/>
        <v>2</v>
      </c>
      <c r="W10" s="126"/>
      <c r="X10" s="126"/>
      <c r="Y10" s="126"/>
      <c r="Z10" s="126"/>
      <c r="AA10" s="124" t="str">
        <f t="shared" si="1"/>
        <v/>
      </c>
      <c r="AB10" s="126"/>
      <c r="AC10" s="121" t="str">
        <f t="shared" si="2"/>
        <v/>
      </c>
    </row>
    <row r="11" spans="1:29">
      <c r="A11" s="25">
        <v>7</v>
      </c>
      <c r="B11" s="2">
        <v>555</v>
      </c>
      <c r="C11" s="2">
        <v>5</v>
      </c>
      <c r="D11" s="40">
        <v>1</v>
      </c>
      <c r="E11" s="168">
        <v>6</v>
      </c>
      <c r="F11" s="55">
        <v>5</v>
      </c>
      <c r="G11" s="56"/>
      <c r="H11" s="57">
        <v>1</v>
      </c>
      <c r="I11" s="58"/>
      <c r="J11" s="59"/>
      <c r="K11" s="57">
        <v>1</v>
      </c>
      <c r="L11" s="60"/>
      <c r="M11" s="61"/>
      <c r="N11" s="57"/>
      <c r="O11" s="60"/>
      <c r="P11" s="55">
        <v>2</v>
      </c>
      <c r="Q11" s="58"/>
      <c r="R11" s="61"/>
      <c r="S11" s="61"/>
      <c r="T11" s="121"/>
      <c r="U11" s="126"/>
      <c r="V11" s="124" t="str">
        <f t="shared" si="0"/>
        <v/>
      </c>
      <c r="W11" s="126"/>
      <c r="X11" s="126"/>
      <c r="Y11" s="126"/>
      <c r="Z11" s="126"/>
      <c r="AA11" s="124" t="str">
        <f t="shared" si="1"/>
        <v/>
      </c>
      <c r="AB11" s="126"/>
      <c r="AC11" s="121" t="str">
        <f t="shared" si="2"/>
        <v/>
      </c>
    </row>
    <row r="12" spans="1:29">
      <c r="A12" s="25">
        <v>8</v>
      </c>
      <c r="B12" s="2">
        <v>143</v>
      </c>
      <c r="C12" s="2">
        <v>3</v>
      </c>
      <c r="D12" s="40">
        <v>17</v>
      </c>
      <c r="E12" s="55">
        <v>3</v>
      </c>
      <c r="F12" s="55">
        <v>3</v>
      </c>
      <c r="G12" s="56"/>
      <c r="H12" s="57"/>
      <c r="I12" s="58"/>
      <c r="J12" s="59"/>
      <c r="K12" s="57"/>
      <c r="L12" s="60"/>
      <c r="M12" s="61"/>
      <c r="N12" s="57"/>
      <c r="O12" s="60"/>
      <c r="P12" s="55">
        <v>2</v>
      </c>
      <c r="Q12" s="58">
        <v>1</v>
      </c>
      <c r="R12" s="61">
        <v>143</v>
      </c>
      <c r="S12" s="61">
        <v>4</v>
      </c>
      <c r="T12" s="121"/>
      <c r="U12" s="126"/>
      <c r="V12" s="124">
        <f t="shared" si="0"/>
        <v>2</v>
      </c>
      <c r="W12" s="126"/>
      <c r="X12" s="126"/>
      <c r="Y12" s="126"/>
      <c r="Z12" s="126"/>
      <c r="AA12" s="124" t="str">
        <f t="shared" si="1"/>
        <v/>
      </c>
      <c r="AB12" s="126"/>
      <c r="AC12" s="121" t="str">
        <f t="shared" si="2"/>
        <v/>
      </c>
    </row>
    <row r="13" spans="1:29" ht="13.5" thickBot="1">
      <c r="A13" s="26">
        <v>9</v>
      </c>
      <c r="B13" s="4">
        <v>320</v>
      </c>
      <c r="C13" s="4">
        <v>4</v>
      </c>
      <c r="D13" s="41">
        <v>7</v>
      </c>
      <c r="E13" s="169">
        <v>6</v>
      </c>
      <c r="F13" s="84">
        <v>6</v>
      </c>
      <c r="G13" s="62"/>
      <c r="H13" s="63">
        <v>1</v>
      </c>
      <c r="I13" s="64"/>
      <c r="J13" s="65"/>
      <c r="K13" s="63">
        <v>1</v>
      </c>
      <c r="L13" s="66"/>
      <c r="M13" s="67"/>
      <c r="N13" s="63"/>
      <c r="O13" s="66"/>
      <c r="P13" s="84">
        <v>2</v>
      </c>
      <c r="Q13" s="64"/>
      <c r="R13" s="67"/>
      <c r="S13" s="67"/>
      <c r="T13" s="128"/>
      <c r="U13" s="127"/>
      <c r="V13" s="124" t="str">
        <f t="shared" si="0"/>
        <v/>
      </c>
      <c r="W13" s="127"/>
      <c r="X13" s="127"/>
      <c r="Y13" s="127"/>
      <c r="Z13" s="127"/>
      <c r="AA13" s="124" t="str">
        <f t="shared" si="1"/>
        <v/>
      </c>
      <c r="AB13" s="127"/>
      <c r="AC13" s="128" t="str">
        <f t="shared" si="2"/>
        <v/>
      </c>
    </row>
    <row r="14" spans="1:29" ht="14.25" thickTop="1" thickBot="1">
      <c r="A14" s="27"/>
      <c r="B14" s="8">
        <f>SUM(B5:B13)</f>
        <v>2911</v>
      </c>
      <c r="C14" s="8">
        <f>SUM(C5:C13)</f>
        <v>36</v>
      </c>
      <c r="D14" s="42" t="s">
        <v>5</v>
      </c>
      <c r="E14" s="30">
        <f>SUM(E5:E13)</f>
        <v>40</v>
      </c>
      <c r="F14" s="30">
        <f>SUM(F5:F13)</f>
        <v>37</v>
      </c>
      <c r="G14" s="37">
        <f>SUM(G5:G13)</f>
        <v>2</v>
      </c>
      <c r="H14" s="10">
        <f>SUM(H5:H13)</f>
        <v>5</v>
      </c>
      <c r="I14" s="29">
        <f>SUM(I5:I13)</f>
        <v>0</v>
      </c>
      <c r="J14" s="35">
        <f>IF((A28=27),"",(SUM(J5:J13)/SUM(J5:L13))*100)</f>
        <v>0</v>
      </c>
      <c r="K14" s="22">
        <f>IF((A28=27),"",(SUM(K5:K13)/SUM(J5:L13))*100)</f>
        <v>100</v>
      </c>
      <c r="L14" s="31">
        <f>IF((A28=27),"",(SUM(L5:L13)/SUM(J5:L13))*100)</f>
        <v>0</v>
      </c>
      <c r="M14" s="15">
        <f>SUM(M5:M13)</f>
        <v>0</v>
      </c>
      <c r="N14" s="10">
        <f>SUM(N5:N13)</f>
        <v>0</v>
      </c>
      <c r="O14" s="17">
        <f>SUM(O5:O13)</f>
        <v>0</v>
      </c>
      <c r="P14" s="30">
        <f>SUM(P5:P13)</f>
        <v>19</v>
      </c>
      <c r="Q14" s="29">
        <f>SUM(Q5:Q13)</f>
        <v>7</v>
      </c>
      <c r="R14" s="153"/>
      <c r="S14" s="15">
        <f>IF(Q14=0,"",SUM(S5:S13)/Q14)</f>
        <v>5.8571428571428568</v>
      </c>
      <c r="T14" s="129"/>
      <c r="U14" s="130"/>
      <c r="V14" s="129">
        <f>SUM(V5:V13)</f>
        <v>15</v>
      </c>
      <c r="W14" s="130">
        <f>ColorFunction($E$30,$E$5:$E$13)</f>
        <v>0</v>
      </c>
      <c r="X14" s="130">
        <f>ColorFunction($E$31,$E$5:$E$13)</f>
        <v>0</v>
      </c>
      <c r="Y14" s="130">
        <f>ColorFunction($E$32,$E$5:$E$13)</f>
        <v>2</v>
      </c>
      <c r="Z14" s="130">
        <f>ColorFunction($E$33,$E$5:$E$13)</f>
        <v>1</v>
      </c>
      <c r="AA14" s="131">
        <f>SUM(AA5:AA13)/(9-Q14)*100</f>
        <v>0</v>
      </c>
      <c r="AB14" s="130">
        <f>COUNTIF(P5:P13,"&gt;2")</f>
        <v>1</v>
      </c>
      <c r="AC14" s="134">
        <f>IF((G14=0),"",SUM(AC5:AC13)/G14*100)</f>
        <v>100</v>
      </c>
    </row>
    <row r="15" spans="1:29" ht="13.5" thickTop="1">
      <c r="A15" s="24">
        <v>10</v>
      </c>
      <c r="B15" s="3">
        <v>490</v>
      </c>
      <c r="C15" s="3">
        <v>5</v>
      </c>
      <c r="D15" s="39">
        <v>4</v>
      </c>
      <c r="E15" s="48">
        <v>5</v>
      </c>
      <c r="F15" s="91">
        <v>4</v>
      </c>
      <c r="G15" s="48">
        <v>1</v>
      </c>
      <c r="H15" s="52"/>
      <c r="I15" s="68"/>
      <c r="J15" s="51">
        <v>1</v>
      </c>
      <c r="K15" s="52"/>
      <c r="L15" s="53"/>
      <c r="M15" s="69"/>
      <c r="N15" s="52"/>
      <c r="O15" s="53"/>
      <c r="P15" s="91">
        <v>2</v>
      </c>
      <c r="Q15" s="68">
        <v>1</v>
      </c>
      <c r="R15" s="69">
        <v>93</v>
      </c>
      <c r="S15" s="69">
        <v>5</v>
      </c>
      <c r="T15" s="122"/>
      <c r="U15" s="124"/>
      <c r="V15" s="124">
        <f t="shared" ref="V15:V23" si="3">IF(Q15=0,"",P15)</f>
        <v>2</v>
      </c>
      <c r="W15" s="124"/>
      <c r="X15" s="124"/>
      <c r="Y15" s="124"/>
      <c r="Z15" s="124"/>
      <c r="AA15" s="124" t="str">
        <f t="shared" ref="AA15:AA23" si="4">IF(AND(Q15="",P15=1),1,"")</f>
        <v/>
      </c>
      <c r="AB15" s="124"/>
      <c r="AC15" s="125">
        <f t="shared" ref="AC15:AC23" si="5">IF(AND(G15=""),"",SUM(K15))</f>
        <v>0</v>
      </c>
    </row>
    <row r="16" spans="1:29">
      <c r="A16" s="25">
        <v>11</v>
      </c>
      <c r="B16" s="2">
        <v>330</v>
      </c>
      <c r="C16" s="2">
        <v>4</v>
      </c>
      <c r="D16" s="40">
        <v>16</v>
      </c>
      <c r="E16" s="56">
        <v>4</v>
      </c>
      <c r="F16" s="55">
        <v>4</v>
      </c>
      <c r="G16" s="56"/>
      <c r="H16" s="57">
        <v>1</v>
      </c>
      <c r="I16" s="58"/>
      <c r="J16" s="59"/>
      <c r="K16" s="57">
        <v>1</v>
      </c>
      <c r="L16" s="60"/>
      <c r="M16" s="61"/>
      <c r="N16" s="57"/>
      <c r="O16" s="60"/>
      <c r="P16" s="55">
        <v>2</v>
      </c>
      <c r="Q16" s="58">
        <v>1</v>
      </c>
      <c r="R16" s="61">
        <v>130</v>
      </c>
      <c r="S16" s="61">
        <v>5</v>
      </c>
      <c r="T16" s="121"/>
      <c r="U16" s="126"/>
      <c r="V16" s="124">
        <f t="shared" si="3"/>
        <v>2</v>
      </c>
      <c r="W16" s="126"/>
      <c r="X16" s="126"/>
      <c r="Y16" s="126"/>
      <c r="Z16" s="126"/>
      <c r="AA16" s="124" t="str">
        <f t="shared" si="4"/>
        <v/>
      </c>
      <c r="AB16" s="126"/>
      <c r="AC16" s="121" t="str">
        <f t="shared" si="5"/>
        <v/>
      </c>
    </row>
    <row r="17" spans="1:29">
      <c r="A17" s="25">
        <v>12</v>
      </c>
      <c r="B17" s="2">
        <v>451</v>
      </c>
      <c r="C17" s="2">
        <v>5</v>
      </c>
      <c r="D17" s="40">
        <v>2</v>
      </c>
      <c r="E17" s="48">
        <v>5</v>
      </c>
      <c r="F17" s="55">
        <v>4</v>
      </c>
      <c r="G17" s="56">
        <v>1</v>
      </c>
      <c r="H17" s="57"/>
      <c r="I17" s="58"/>
      <c r="J17" s="59"/>
      <c r="K17" s="57">
        <v>1</v>
      </c>
      <c r="L17" s="60"/>
      <c r="M17" s="61"/>
      <c r="N17" s="57"/>
      <c r="O17" s="60"/>
      <c r="P17" s="55">
        <v>2</v>
      </c>
      <c r="Q17" s="58">
        <v>1</v>
      </c>
      <c r="R17" s="61">
        <v>115</v>
      </c>
      <c r="S17" s="61">
        <v>10</v>
      </c>
      <c r="T17" s="121"/>
      <c r="U17" s="126"/>
      <c r="V17" s="124">
        <f t="shared" si="3"/>
        <v>2</v>
      </c>
      <c r="W17" s="126"/>
      <c r="X17" s="126"/>
      <c r="Y17" s="126"/>
      <c r="Z17" s="126"/>
      <c r="AA17" s="124" t="str">
        <f t="shared" si="4"/>
        <v/>
      </c>
      <c r="AB17" s="126"/>
      <c r="AC17" s="121">
        <f t="shared" si="5"/>
        <v>1</v>
      </c>
    </row>
    <row r="18" spans="1:29">
      <c r="A18" s="25">
        <v>13</v>
      </c>
      <c r="B18" s="2">
        <v>140</v>
      </c>
      <c r="C18" s="2">
        <v>3</v>
      </c>
      <c r="D18" s="40">
        <v>18</v>
      </c>
      <c r="E18" s="56">
        <v>3</v>
      </c>
      <c r="F18" s="55">
        <v>3</v>
      </c>
      <c r="G18" s="56"/>
      <c r="H18" s="57"/>
      <c r="I18" s="58"/>
      <c r="J18" s="59"/>
      <c r="K18" s="57"/>
      <c r="L18" s="60"/>
      <c r="M18" s="61"/>
      <c r="N18" s="57"/>
      <c r="O18" s="60"/>
      <c r="P18" s="55">
        <v>1</v>
      </c>
      <c r="Q18" s="58"/>
      <c r="R18" s="61"/>
      <c r="S18" s="61"/>
      <c r="T18" s="121"/>
      <c r="U18" s="126"/>
      <c r="V18" s="124" t="str">
        <f t="shared" si="3"/>
        <v/>
      </c>
      <c r="W18" s="126"/>
      <c r="X18" s="126"/>
      <c r="Y18" s="126"/>
      <c r="Z18" s="126"/>
      <c r="AA18" s="124">
        <f t="shared" si="4"/>
        <v>1</v>
      </c>
      <c r="AB18" s="126"/>
      <c r="AC18" s="121" t="str">
        <f t="shared" si="5"/>
        <v/>
      </c>
    </row>
    <row r="19" spans="1:29">
      <c r="A19" s="25">
        <v>14</v>
      </c>
      <c r="B19" s="2">
        <v>383</v>
      </c>
      <c r="C19" s="2">
        <v>4</v>
      </c>
      <c r="D19" s="40">
        <v>6</v>
      </c>
      <c r="E19" s="139">
        <v>6</v>
      </c>
      <c r="F19" s="55">
        <v>6</v>
      </c>
      <c r="G19" s="56">
        <v>1</v>
      </c>
      <c r="H19" s="57"/>
      <c r="I19" s="58"/>
      <c r="J19" s="59">
        <v>1</v>
      </c>
      <c r="K19" s="57"/>
      <c r="L19" s="60"/>
      <c r="M19" s="61"/>
      <c r="N19" s="57"/>
      <c r="O19" s="60"/>
      <c r="P19" s="55">
        <v>2</v>
      </c>
      <c r="Q19" s="58"/>
      <c r="R19" s="61"/>
      <c r="S19" s="61"/>
      <c r="T19" s="121"/>
      <c r="U19" s="126"/>
      <c r="V19" s="124" t="str">
        <f t="shared" si="3"/>
        <v/>
      </c>
      <c r="W19" s="126"/>
      <c r="X19" s="126"/>
      <c r="Y19" s="126"/>
      <c r="Z19" s="126"/>
      <c r="AA19" s="124" t="str">
        <f t="shared" si="4"/>
        <v/>
      </c>
      <c r="AB19" s="126"/>
      <c r="AC19" s="121">
        <f t="shared" si="5"/>
        <v>0</v>
      </c>
    </row>
    <row r="20" spans="1:29">
      <c r="A20" s="25">
        <v>15</v>
      </c>
      <c r="B20" s="2">
        <v>332</v>
      </c>
      <c r="C20" s="2">
        <v>4</v>
      </c>
      <c r="D20" s="40">
        <v>8</v>
      </c>
      <c r="E20" s="56">
        <v>4</v>
      </c>
      <c r="F20" s="55">
        <v>4</v>
      </c>
      <c r="G20" s="56">
        <v>1</v>
      </c>
      <c r="H20" s="57"/>
      <c r="I20" s="58"/>
      <c r="J20" s="59"/>
      <c r="K20" s="57"/>
      <c r="L20" s="60">
        <v>1</v>
      </c>
      <c r="M20" s="61"/>
      <c r="N20" s="57"/>
      <c r="O20" s="60"/>
      <c r="P20" s="55">
        <v>2</v>
      </c>
      <c r="Q20" s="58">
        <v>1</v>
      </c>
      <c r="R20" s="61">
        <v>116</v>
      </c>
      <c r="S20" s="61">
        <v>9</v>
      </c>
      <c r="T20" s="121"/>
      <c r="U20" s="126"/>
      <c r="V20" s="124">
        <f t="shared" si="3"/>
        <v>2</v>
      </c>
      <c r="W20" s="126"/>
      <c r="X20" s="126"/>
      <c r="Y20" s="126"/>
      <c r="Z20" s="126"/>
      <c r="AA20" s="124" t="str">
        <f t="shared" si="4"/>
        <v/>
      </c>
      <c r="AB20" s="126"/>
      <c r="AC20" s="121">
        <f t="shared" si="5"/>
        <v>0</v>
      </c>
    </row>
    <row r="21" spans="1:29">
      <c r="A21" s="25">
        <v>16</v>
      </c>
      <c r="B21" s="2">
        <v>334</v>
      </c>
      <c r="C21" s="2">
        <v>4</v>
      </c>
      <c r="D21" s="40">
        <v>14</v>
      </c>
      <c r="E21" s="56">
        <v>4</v>
      </c>
      <c r="F21" s="55">
        <v>4</v>
      </c>
      <c r="G21" s="56">
        <v>1</v>
      </c>
      <c r="H21" s="57"/>
      <c r="I21" s="58"/>
      <c r="J21" s="59"/>
      <c r="K21" s="57"/>
      <c r="L21" s="60">
        <v>1</v>
      </c>
      <c r="M21" s="61"/>
      <c r="N21" s="57"/>
      <c r="O21" s="60"/>
      <c r="P21" s="55">
        <v>2</v>
      </c>
      <c r="Q21" s="58">
        <v>1</v>
      </c>
      <c r="R21" s="61">
        <v>98</v>
      </c>
      <c r="S21" s="61">
        <v>7</v>
      </c>
      <c r="T21" s="121"/>
      <c r="U21" s="126"/>
      <c r="V21" s="124">
        <f t="shared" si="3"/>
        <v>2</v>
      </c>
      <c r="W21" s="126"/>
      <c r="X21" s="126"/>
      <c r="Y21" s="126"/>
      <c r="Z21" s="126"/>
      <c r="AA21" s="124" t="str">
        <f t="shared" si="4"/>
        <v/>
      </c>
      <c r="AB21" s="126"/>
      <c r="AC21" s="121">
        <f t="shared" si="5"/>
        <v>0</v>
      </c>
    </row>
    <row r="22" spans="1:29">
      <c r="A22" s="25">
        <v>17</v>
      </c>
      <c r="B22" s="2">
        <v>368</v>
      </c>
      <c r="C22" s="2">
        <v>4</v>
      </c>
      <c r="D22" s="40">
        <v>10</v>
      </c>
      <c r="E22" s="56">
        <v>4</v>
      </c>
      <c r="F22" s="55">
        <v>4</v>
      </c>
      <c r="G22" s="56">
        <v>1</v>
      </c>
      <c r="H22" s="57"/>
      <c r="I22" s="58"/>
      <c r="J22" s="59"/>
      <c r="K22" s="57"/>
      <c r="L22" s="60">
        <v>1</v>
      </c>
      <c r="M22" s="61"/>
      <c r="N22" s="57"/>
      <c r="O22" s="60"/>
      <c r="P22" s="55">
        <v>1</v>
      </c>
      <c r="Q22" s="58"/>
      <c r="R22" s="61"/>
      <c r="S22" s="61"/>
      <c r="T22" s="121"/>
      <c r="U22" s="126"/>
      <c r="V22" s="124" t="str">
        <f t="shared" si="3"/>
        <v/>
      </c>
      <c r="W22" s="126"/>
      <c r="X22" s="126"/>
      <c r="Y22" s="126"/>
      <c r="Z22" s="126"/>
      <c r="AA22" s="124">
        <f t="shared" si="4"/>
        <v>1</v>
      </c>
      <c r="AB22" s="126"/>
      <c r="AC22" s="121">
        <f t="shared" si="5"/>
        <v>0</v>
      </c>
    </row>
    <row r="23" spans="1:29" ht="13.5" thickBot="1">
      <c r="A23" s="28">
        <v>18</v>
      </c>
      <c r="B23" s="5">
        <v>299</v>
      </c>
      <c r="C23" s="5">
        <v>4</v>
      </c>
      <c r="D23" s="43">
        <v>12</v>
      </c>
      <c r="E23" s="56">
        <v>4</v>
      </c>
      <c r="F23" s="70">
        <v>4</v>
      </c>
      <c r="G23" s="71"/>
      <c r="H23" s="72">
        <v>1</v>
      </c>
      <c r="I23" s="73"/>
      <c r="J23" s="74"/>
      <c r="K23" s="72">
        <v>1</v>
      </c>
      <c r="L23" s="75"/>
      <c r="M23" s="76"/>
      <c r="N23" s="72"/>
      <c r="O23" s="75"/>
      <c r="P23" s="70">
        <v>1</v>
      </c>
      <c r="Q23" s="73"/>
      <c r="R23" s="76"/>
      <c r="S23" s="76"/>
      <c r="T23" s="133"/>
      <c r="U23" s="132"/>
      <c r="V23" s="124" t="str">
        <f t="shared" si="3"/>
        <v/>
      </c>
      <c r="W23" s="132"/>
      <c r="X23" s="132"/>
      <c r="Y23" s="132"/>
      <c r="Z23" s="132"/>
      <c r="AA23" s="124">
        <f t="shared" si="4"/>
        <v>1</v>
      </c>
      <c r="AB23" s="132"/>
      <c r="AC23" s="128" t="str">
        <f t="shared" si="5"/>
        <v/>
      </c>
    </row>
    <row r="24" spans="1:29" ht="14.25" thickTop="1" thickBot="1">
      <c r="A24" s="7"/>
      <c r="B24" s="8">
        <f>SUM(B15:B23)</f>
        <v>3127</v>
      </c>
      <c r="C24" s="8">
        <f>SUM(C15:C23)</f>
        <v>37</v>
      </c>
      <c r="D24" s="42" t="s">
        <v>6</v>
      </c>
      <c r="E24" s="30">
        <f>SUM(E15:E23)</f>
        <v>39</v>
      </c>
      <c r="F24" s="30">
        <f>SUM(F15:F23)</f>
        <v>37</v>
      </c>
      <c r="G24" s="37">
        <f>SUM(G15:G23)</f>
        <v>6</v>
      </c>
      <c r="H24" s="10">
        <f>SUM(H15:H23)</f>
        <v>2</v>
      </c>
      <c r="I24" s="29">
        <f>SUM(I15:I23)</f>
        <v>0</v>
      </c>
      <c r="J24" s="35">
        <f>IF((A29=27),"",(SUM(J15:J23)/SUM(J15:L23))*100)</f>
        <v>25</v>
      </c>
      <c r="K24" s="35">
        <f>IF((A29=27),"",(SUM(K15:K23)/SUM(J15:L23))*100)</f>
        <v>37.5</v>
      </c>
      <c r="L24" s="35">
        <f>IF((A29=27),"",(SUM(L15:L23)/SUM(J15:L23))*100)</f>
        <v>37.5</v>
      </c>
      <c r="M24" s="15">
        <f>SUM(M15:M23)</f>
        <v>0</v>
      </c>
      <c r="N24" s="10">
        <f>SUM(N15:N23)</f>
        <v>0</v>
      </c>
      <c r="O24" s="17">
        <f>SUM(O15:O23)</f>
        <v>0</v>
      </c>
      <c r="P24" s="30">
        <f>SUM(P15:P23)</f>
        <v>15</v>
      </c>
      <c r="Q24" s="29">
        <f>SUM(Q15:Q23)</f>
        <v>5</v>
      </c>
      <c r="R24" s="153"/>
      <c r="S24" s="15">
        <f>IF(Q24=0,"",SUM(S15:S23)/Q24)</f>
        <v>7.2</v>
      </c>
      <c r="T24" s="129"/>
      <c r="U24" s="130"/>
      <c r="V24" s="129">
        <f>SUM(V15:V23)</f>
        <v>10</v>
      </c>
      <c r="W24" s="130">
        <f>ColorFunction($E$30,$E$15:$E$23)</f>
        <v>0</v>
      </c>
      <c r="X24" s="130">
        <f>ColorFunction($E$31,$E$15:$E$23)</f>
        <v>0</v>
      </c>
      <c r="Y24" s="130">
        <f>ColorFunction($E$32,$E$15:$E$23)</f>
        <v>0</v>
      </c>
      <c r="Z24" s="130">
        <f>ColorFunction($E$33,$E$15:$E$23)</f>
        <v>1</v>
      </c>
      <c r="AA24" s="131">
        <f>SUM(AA15:AA23)/(9-Q24)*100</f>
        <v>75</v>
      </c>
      <c r="AB24" s="130">
        <f>COUNTIF(P15:P23,"&gt;2")</f>
        <v>0</v>
      </c>
      <c r="AC24" s="131">
        <f>IF((G24=0),"",SUM(AC15:AC23)/G24*100)</f>
        <v>16.666666666666664</v>
      </c>
    </row>
    <row r="25" spans="1:29" ht="14.25" thickTop="1" thickBot="1">
      <c r="A25" s="6"/>
      <c r="B25" s="9">
        <f>SUM(B24,B14)</f>
        <v>6038</v>
      </c>
      <c r="C25" s="9">
        <f>SUM(C24,C14)</f>
        <v>73</v>
      </c>
      <c r="D25" s="44" t="s">
        <v>7</v>
      </c>
      <c r="E25" s="81">
        <f>IF(E14=0,"0",(E24+E14))</f>
        <v>79</v>
      </c>
      <c r="F25" s="30">
        <f>SUM(F14,F24)</f>
        <v>74</v>
      </c>
      <c r="G25" s="18">
        <f>SUM(G24,G14)</f>
        <v>8</v>
      </c>
      <c r="H25" s="11">
        <f>SUM(H24,H14)</f>
        <v>7</v>
      </c>
      <c r="I25" s="20">
        <f>SUM(I24,I14)</f>
        <v>0</v>
      </c>
      <c r="J25" s="36">
        <f>IF((A28=27),"",(SUM(J14,J24)/2))</f>
        <v>12.5</v>
      </c>
      <c r="K25" s="23">
        <f>IF((A28=27),"",(SUM(K14,K24)/2))</f>
        <v>68.75</v>
      </c>
      <c r="L25" s="32">
        <f>IF((A28=27),"",(SUM(L14,L24)/2))</f>
        <v>18.75</v>
      </c>
      <c r="M25" s="33">
        <f>SUM(M24,M14)</f>
        <v>0</v>
      </c>
      <c r="N25" s="11">
        <f>SUM(N24,N14)</f>
        <v>0</v>
      </c>
      <c r="O25" s="21">
        <f>SUM(O24,O14)</f>
        <v>0</v>
      </c>
      <c r="P25" s="92">
        <f>IF(P14+P24=0,"",SUM(P24,P14))</f>
        <v>34</v>
      </c>
      <c r="Q25" s="20">
        <f>IF(Q14+Q24=0,"",SUM(Q24,Q14))</f>
        <v>12</v>
      </c>
      <c r="R25" s="154"/>
      <c r="S25" s="33">
        <f>IF(Q25="","",SUM(S24,S14)/2)</f>
        <v>6.5285714285714285</v>
      </c>
      <c r="T25" s="80" t="str">
        <f>IF(N25=0,"",(O25)/N25*100)</f>
        <v/>
      </c>
      <c r="U25" s="82">
        <f>IF(Q25="","",(Q25)/18*100)</f>
        <v>66.666666666666657</v>
      </c>
      <c r="V25" s="93">
        <f>IF(Q25="","",(V14+V24)/Q25)</f>
        <v>2.0833333333333335</v>
      </c>
      <c r="W25" s="82">
        <f>SUM(W14,W24)</f>
        <v>0</v>
      </c>
      <c r="X25" s="82" t="str">
        <f>IF(X14+X24=0,"",SUM(X14,X24))</f>
        <v/>
      </c>
      <c r="Y25" s="82">
        <f>SUM(Y14,Y24)</f>
        <v>2</v>
      </c>
      <c r="Z25" s="82">
        <f>SUM(Z14,Z24)</f>
        <v>2</v>
      </c>
      <c r="AA25" s="101">
        <f>IF(Q25="","",SUM(AA5:AA13,AA15:AA23)/SUM(18-Q25)*100)</f>
        <v>50</v>
      </c>
      <c r="AB25" s="82">
        <f>SUM(AB14,AB24)</f>
        <v>1</v>
      </c>
      <c r="AC25" s="102">
        <f>SUM(AC24,AC14)/2</f>
        <v>58.333333333333329</v>
      </c>
    </row>
    <row r="26" spans="1:29" ht="13.5" thickTop="1"/>
    <row r="27" spans="1:29">
      <c r="E27" s="85" t="s">
        <v>56</v>
      </c>
    </row>
    <row r="28" spans="1:29" ht="15.75" thickBot="1">
      <c r="A28" s="103">
        <f>COUNTBLANK(I5:K13)</f>
        <v>20</v>
      </c>
      <c r="W28" s="155" t="s">
        <v>115</v>
      </c>
    </row>
    <row r="29" spans="1:29" ht="14.25" thickTop="1" thickBot="1">
      <c r="A29" s="103">
        <f>COUNTBLANK(I15:K23)</f>
        <v>22</v>
      </c>
      <c r="E29" t="s">
        <v>54</v>
      </c>
      <c r="S29" s="37" t="s">
        <v>94</v>
      </c>
      <c r="T29" s="14"/>
      <c r="W29" s="156" t="s">
        <v>116</v>
      </c>
      <c r="X29" s="160" t="s">
        <v>123</v>
      </c>
      <c r="Y29" s="156" t="s">
        <v>109</v>
      </c>
    </row>
    <row r="30" spans="1:29" ht="14.25" thickTop="1" thickBot="1">
      <c r="A30" s="103">
        <f>SUM(L5:L23)</f>
        <v>3</v>
      </c>
      <c r="E30" s="123" t="s">
        <v>79</v>
      </c>
      <c r="S30" s="30" t="s">
        <v>95</v>
      </c>
      <c r="T30" s="30">
        <f>SUMIF(C:C,"3",E:E)/COUNTIF(C:C,3)</f>
        <v>3</v>
      </c>
      <c r="W30" s="156" t="s">
        <v>117</v>
      </c>
      <c r="X30" s="118">
        <f>COUNTIFS(R5:R23,"&gt;=45",R5:R23,"&lt;=70")</f>
        <v>1</v>
      </c>
      <c r="Y30" s="157">
        <f>IF(X30=0,"",AVERAGEIFS(S5:S23,R5:R23,"&gt;=45",R5:R23,"&lt;=70"))</f>
        <v>4</v>
      </c>
    </row>
    <row r="31" spans="1:29" ht="14.25" thickTop="1" thickBot="1">
      <c r="E31" s="88" t="s">
        <v>51</v>
      </c>
      <c r="S31" s="30" t="s">
        <v>96</v>
      </c>
      <c r="T31" s="30">
        <f>SUMIF(C:C,"4",E:E)/COUNTIF(C:C,4)</f>
        <v>4.4545454545454541</v>
      </c>
      <c r="W31" s="158" t="s">
        <v>118</v>
      </c>
      <c r="X31" s="118">
        <f>COUNTIFS(R5:R23,"&gt;=71",R5:R23,"&lt;=90")</f>
        <v>1</v>
      </c>
      <c r="Y31" s="157">
        <f>IF(X31=0,"",AVERAGEIFS(S5:S23,R5:R23,"&gt;=71",R5:R23,"&lt;=90"))</f>
        <v>5</v>
      </c>
    </row>
    <row r="32" spans="1:29" ht="14.25" thickTop="1" thickBot="1">
      <c r="E32" s="119" t="s">
        <v>52</v>
      </c>
      <c r="S32" s="30" t="s">
        <v>97</v>
      </c>
      <c r="T32" s="30">
        <f>SUMIF(C:C,"5",E:E)/COUNTIF(C:C,5)</f>
        <v>5.25</v>
      </c>
      <c r="W32" s="158" t="s">
        <v>119</v>
      </c>
      <c r="X32" s="118">
        <f>COUNTIFS(R5:R23,"&gt;=91",R5:R23,"&lt;=115")</f>
        <v>4</v>
      </c>
      <c r="Y32" s="159">
        <f>IF(X32=0,"",AVERAGEIFS(S5:S23,R5:R23,"&gt;=91",R5:R23,"&lt;=115"))</f>
        <v>8.5</v>
      </c>
    </row>
    <row r="33" spans="5:26" ht="14.25" thickTop="1" thickBot="1">
      <c r="E33" s="89" t="s">
        <v>55</v>
      </c>
      <c r="F33" s="89"/>
      <c r="G33" s="89"/>
      <c r="W33" s="158" t="s">
        <v>120</v>
      </c>
      <c r="X33" s="118">
        <f>COUNTIFS(R5:R23,"&gt;=116",R5:R23,"&lt;=140")</f>
        <v>3</v>
      </c>
      <c r="Y33" s="157">
        <f>IF(X33=0,"",AVERAGEIFS(S5:S23,R5:R23,"&gt;=116",R5:R23,"&lt;=140"))</f>
        <v>8</v>
      </c>
    </row>
    <row r="34" spans="5:26" ht="14.25" thickTop="1" thickBot="1">
      <c r="S34" s="30" t="s">
        <v>102</v>
      </c>
      <c r="T34" s="136">
        <f>IF(E25="0","",SUM(E5:E8)-SUM(C5:C8))</f>
        <v>1</v>
      </c>
      <c r="W34" s="158" t="s">
        <v>121</v>
      </c>
      <c r="X34" s="118">
        <f>COUNTIFS(R5:R23,"&gt;=141",R5:R23,"&lt;=161")</f>
        <v>3</v>
      </c>
      <c r="Y34" s="157">
        <f>IF(X34=0,"",AVERAGEIFS(S5:S23,R5:R23,"&gt;=141",R5:R23,"&lt;=160"))</f>
        <v>3.3333333333333335</v>
      </c>
    </row>
    <row r="35" spans="5:26" ht="14.25" thickTop="1" thickBot="1">
      <c r="S35" s="30" t="s">
        <v>103</v>
      </c>
      <c r="T35" s="136">
        <f>IF(E25="0","",SUM(E20:E23)-SUM(C20:C23))</f>
        <v>0</v>
      </c>
      <c r="W35" s="158" t="s">
        <v>122</v>
      </c>
      <c r="X35" s="118">
        <f>COUNTIFS(R5:R23,"&gt;=161",R5:R23,"&lt;=180")</f>
        <v>0</v>
      </c>
      <c r="Y35" s="157" t="str">
        <f>IF(X35=0,"",AVERAGEIFS(S5:S23,R5:R23,"&gt;=161",R5:R23,"&lt;=180"))</f>
        <v/>
      </c>
    </row>
    <row r="36" spans="5:26" ht="13.5" thickTop="1"/>
    <row r="37" spans="5:26" ht="13.5" thickBot="1">
      <c r="W37" s="98" t="s">
        <v>124</v>
      </c>
    </row>
    <row r="38" spans="5:26" ht="14.25" thickTop="1" thickBot="1">
      <c r="W38" s="156" t="s">
        <v>116</v>
      </c>
      <c r="X38" s="160" t="s">
        <v>123</v>
      </c>
      <c r="Y38" s="165" t="s">
        <v>138</v>
      </c>
      <c r="Z38" s="166" t="s">
        <v>135</v>
      </c>
    </row>
    <row r="39" spans="5:26" ht="14.25" thickTop="1" thickBot="1">
      <c r="W39" s="158" t="s">
        <v>139</v>
      </c>
      <c r="X39" s="118">
        <f>COUNTIFS(S5:S23,"&gt;=0,1",S5:S23,"&lt;=0,9")</f>
        <v>0</v>
      </c>
      <c r="Y39" s="86" t="str">
        <f>IF(X39=0,"",COUNTIFS(P5:P23,"=1",S5:S23,"&lt;1"))</f>
        <v/>
      </c>
      <c r="Z39" s="86" t="str">
        <f t="shared" ref="Z39" si="6">IF(X39=0,"",Y39/X39*100)</f>
        <v/>
      </c>
    </row>
    <row r="40" spans="5:26" ht="14.25" thickTop="1" thickBot="1">
      <c r="W40" s="156" t="s">
        <v>125</v>
      </c>
      <c r="X40" s="118">
        <f>COUNTIFS(S5:S23,"&gt;=1",S5:S23,"&lt;=1,5")</f>
        <v>0</v>
      </c>
      <c r="Y40" s="86" t="str">
        <f>IF(X40=0,"",COUNTIFS(P5:P23,"=1",S5:S23,"&gt;=1",S5:S23,"&lt;=1,5"))</f>
        <v/>
      </c>
      <c r="Z40" s="86" t="str">
        <f>IF(X40=0,"",Y40/X40*100)</f>
        <v/>
      </c>
    </row>
    <row r="41" spans="5:26" ht="14.25" thickTop="1" thickBot="1">
      <c r="W41" s="156" t="s">
        <v>126</v>
      </c>
      <c r="X41" s="118">
        <f>COUNTIFS(S5:S23,"&gt;=1,6",S5:S23,"&lt;=3")</f>
        <v>2</v>
      </c>
      <c r="Y41" s="86">
        <f>IF(X41=0,"",COUNTIFS(P5:P23,"=1",S5:S23,"&gt;=1,6",S5:S23,"&lt;=3"))</f>
        <v>0</v>
      </c>
      <c r="Z41" s="86">
        <f t="shared" ref="Z41:Z44" si="7">IF(X41=0,"",Y41/X41*100)</f>
        <v>0</v>
      </c>
    </row>
    <row r="42" spans="5:26" ht="14.25" thickTop="1" thickBot="1">
      <c r="W42" s="156" t="s">
        <v>127</v>
      </c>
      <c r="X42" s="118">
        <f>COUNTIFS(S5:S23,"&gt;=3,1",S5:S23,"&lt;=4,5")</f>
        <v>2</v>
      </c>
      <c r="Y42" s="86">
        <f>IF(X42=0,"",COUNTIFS(P5:P23,"=1",S5:S23,"&gt;=3,1",S5:S23,"&lt;=4,5"))</f>
        <v>0</v>
      </c>
      <c r="Z42" s="86">
        <f t="shared" si="7"/>
        <v>0</v>
      </c>
    </row>
    <row r="43" spans="5:26" ht="14.25" thickTop="1" thickBot="1">
      <c r="W43" s="156" t="s">
        <v>128</v>
      </c>
      <c r="X43" s="118">
        <f>COUNTIFS(S5:S23,"&gt;=4,6",S5:S23,"&lt;=6")</f>
        <v>4</v>
      </c>
      <c r="Y43" s="86">
        <f>IF(X43=0,"",COUNTIFS(P5:P23,"=1",S5:S23,"&gt;=4,6",S5:S23,"&lt;=6"))</f>
        <v>0</v>
      </c>
      <c r="Z43" s="86">
        <f t="shared" si="7"/>
        <v>0</v>
      </c>
    </row>
    <row r="44" spans="5:26" ht="14.25" thickTop="1" thickBot="1">
      <c r="W44" s="158" t="s">
        <v>136</v>
      </c>
      <c r="X44" s="118">
        <f>COUNTIFS(S5:S23,"&gt;6")</f>
        <v>5</v>
      </c>
      <c r="Y44" s="86">
        <f>IF(X44=0,"",COUNTIFS(P5:P23,"=1",S5:S23,"&gt;6"))</f>
        <v>0</v>
      </c>
      <c r="Z44" s="86">
        <f t="shared" si="7"/>
        <v>0</v>
      </c>
    </row>
    <row r="45" spans="5:26" ht="13.5" thickTop="1"/>
  </sheetData>
  <sheetProtection formatCells="0" selectLockedCells="1"/>
  <phoneticPr fontId="0" type="noConversion"/>
  <pageMargins left="0.75" right="0.75" top="1" bottom="1" header="0.5" footer="0.5"/>
  <pageSetup paperSize="9" orientation="portrait" horizontalDpi="4294967293" r:id="rId1"/>
  <headerFooter alignWithMargins="0"/>
</worksheet>
</file>

<file path=xl/worksheets/sheet7.xml><?xml version="1.0" encoding="utf-8"?>
<worksheet xmlns="http://schemas.openxmlformats.org/spreadsheetml/2006/main" xmlns:r="http://schemas.openxmlformats.org/officeDocument/2006/relationships">
  <sheetPr codeName="Sheet4"/>
  <dimension ref="A1:AC45"/>
  <sheetViews>
    <sheetView workbookViewId="0">
      <selection activeCell="AA25" sqref="AA25"/>
    </sheetView>
  </sheetViews>
  <sheetFormatPr defaultRowHeight="12.75"/>
  <cols>
    <col min="1" max="1" width="4.85546875" customWidth="1"/>
    <col min="2" max="2" width="7.140625" customWidth="1"/>
    <col min="3" max="3" width="3.85546875" bestFit="1" customWidth="1"/>
    <col min="4" max="4" width="7.140625" bestFit="1" customWidth="1"/>
    <col min="5" max="5" width="5.85546875" bestFit="1" customWidth="1"/>
    <col min="6" max="6" width="7.28515625" customWidth="1"/>
    <col min="7" max="8" width="6.85546875" customWidth="1"/>
    <col min="9" max="9" width="8" customWidth="1"/>
    <col min="10" max="10" width="8.5703125" customWidth="1"/>
    <col min="12" max="12" width="7.42578125" bestFit="1" customWidth="1"/>
    <col min="13" max="13" width="10.140625" bestFit="1" customWidth="1"/>
    <col min="15" max="15" width="5.5703125" bestFit="1" customWidth="1"/>
    <col min="16" max="16" width="6" customWidth="1"/>
    <col min="17" max="18" width="6.28515625" customWidth="1"/>
    <col min="19" max="19" width="16.140625" bestFit="1" customWidth="1"/>
    <col min="20" max="20" width="6.42578125" customWidth="1"/>
    <col min="21" max="21" width="7.7109375" customWidth="1"/>
    <col min="23" max="23" width="7" bestFit="1" customWidth="1"/>
    <col min="24" max="25" width="7.5703125" bestFit="1" customWidth="1"/>
    <col min="26" max="26" width="6.5703125" bestFit="1" customWidth="1"/>
    <col min="27" max="27" width="11.7109375" bestFit="1" customWidth="1"/>
    <col min="28" max="28" width="8.140625" bestFit="1" customWidth="1"/>
    <col min="29" max="29" width="19.7109375" bestFit="1" customWidth="1"/>
  </cols>
  <sheetData>
    <row r="1" spans="1:29" ht="18">
      <c r="A1" s="46" t="s">
        <v>2</v>
      </c>
      <c r="B1" s="45"/>
      <c r="C1" s="45"/>
      <c r="D1" s="45"/>
      <c r="E1" s="45"/>
      <c r="F1" s="45"/>
      <c r="J1" s="47" t="str">
        <f>IF(E25="0","0","1")</f>
        <v>1</v>
      </c>
      <c r="L1" s="45" t="s">
        <v>46</v>
      </c>
      <c r="M1" s="100">
        <v>39916</v>
      </c>
      <c r="O1" s="85" t="s">
        <v>75</v>
      </c>
      <c r="Q1" s="117">
        <v>4.4000000000000004</v>
      </c>
      <c r="R1" s="152"/>
      <c r="T1" s="85" t="s">
        <v>76</v>
      </c>
      <c r="V1" s="117">
        <v>3</v>
      </c>
      <c r="X1" t="s">
        <v>143</v>
      </c>
    </row>
    <row r="2" spans="1:29" ht="13.5" thickBot="1">
      <c r="X2" t="s">
        <v>144</v>
      </c>
    </row>
    <row r="3" spans="1:29" ht="14.25" thickTop="1" thickBot="1">
      <c r="A3" s="12"/>
      <c r="B3" s="13"/>
      <c r="C3" s="13"/>
      <c r="D3" s="13"/>
      <c r="E3" s="13"/>
      <c r="F3" s="116"/>
      <c r="G3" s="12"/>
      <c r="H3" s="16" t="s">
        <v>22</v>
      </c>
      <c r="I3" s="13"/>
      <c r="J3" s="12"/>
      <c r="K3" s="146" t="s">
        <v>17</v>
      </c>
      <c r="L3" s="13"/>
      <c r="M3" s="12"/>
      <c r="N3" s="16" t="s">
        <v>12</v>
      </c>
      <c r="O3" s="29"/>
      <c r="P3" s="14"/>
      <c r="Q3" s="14"/>
      <c r="R3" s="151" t="s">
        <v>112</v>
      </c>
      <c r="S3" s="29"/>
      <c r="T3" s="13"/>
      <c r="U3" s="14"/>
      <c r="V3" s="86"/>
      <c r="W3" s="86"/>
      <c r="X3" s="86"/>
      <c r="Y3" s="86"/>
      <c r="Z3" s="86"/>
      <c r="AA3" s="86"/>
      <c r="AB3" s="86"/>
      <c r="AC3" s="86"/>
    </row>
    <row r="4" spans="1:29" ht="14.25" thickTop="1" thickBot="1">
      <c r="A4" s="15" t="s">
        <v>0</v>
      </c>
      <c r="B4" s="10" t="s">
        <v>1</v>
      </c>
      <c r="C4" s="10" t="s">
        <v>3</v>
      </c>
      <c r="D4" s="17" t="s">
        <v>4</v>
      </c>
      <c r="E4" s="30" t="s">
        <v>8</v>
      </c>
      <c r="F4" s="30" t="s">
        <v>74</v>
      </c>
      <c r="G4" s="37" t="s">
        <v>19</v>
      </c>
      <c r="H4" s="17" t="s">
        <v>20</v>
      </c>
      <c r="I4" s="38" t="s">
        <v>21</v>
      </c>
      <c r="J4" s="18" t="s">
        <v>14</v>
      </c>
      <c r="K4" s="19" t="s">
        <v>15</v>
      </c>
      <c r="L4" s="19" t="s">
        <v>16</v>
      </c>
      <c r="M4" s="18" t="s">
        <v>9</v>
      </c>
      <c r="N4" s="19" t="s">
        <v>10</v>
      </c>
      <c r="O4" s="20" t="s">
        <v>11</v>
      </c>
      <c r="P4" s="29" t="s">
        <v>13</v>
      </c>
      <c r="Q4" s="29" t="s">
        <v>23</v>
      </c>
      <c r="R4" s="29" t="s">
        <v>113</v>
      </c>
      <c r="S4" s="87" t="s">
        <v>114</v>
      </c>
      <c r="T4" s="30" t="s">
        <v>18</v>
      </c>
      <c r="U4" s="29" t="s">
        <v>24</v>
      </c>
      <c r="V4" s="87" t="s">
        <v>49</v>
      </c>
      <c r="W4" s="87" t="s">
        <v>79</v>
      </c>
      <c r="X4" s="87" t="s">
        <v>51</v>
      </c>
      <c r="Y4" s="87" t="s">
        <v>52</v>
      </c>
      <c r="Z4" s="87" t="s">
        <v>53</v>
      </c>
      <c r="AA4" s="87" t="s">
        <v>48</v>
      </c>
      <c r="AB4" s="87" t="s">
        <v>81</v>
      </c>
      <c r="AC4" s="87" t="s">
        <v>57</v>
      </c>
    </row>
    <row r="5" spans="1:29" ht="13.5" thickTop="1">
      <c r="A5" s="24">
        <v>1</v>
      </c>
      <c r="B5" s="3">
        <v>307</v>
      </c>
      <c r="C5" s="3">
        <v>4</v>
      </c>
      <c r="D5" s="39">
        <v>11</v>
      </c>
      <c r="E5" s="48">
        <v>4</v>
      </c>
      <c r="F5" s="90">
        <v>4</v>
      </c>
      <c r="G5" s="48">
        <v>1</v>
      </c>
      <c r="H5" s="49"/>
      <c r="I5" s="50"/>
      <c r="J5" s="51">
        <v>1</v>
      </c>
      <c r="K5" s="52"/>
      <c r="L5" s="53"/>
      <c r="M5" s="54"/>
      <c r="N5" s="52"/>
      <c r="O5" s="53"/>
      <c r="P5" s="90">
        <v>2</v>
      </c>
      <c r="Q5" s="68">
        <v>1</v>
      </c>
      <c r="R5" s="54">
        <v>71</v>
      </c>
      <c r="S5" s="54">
        <v>6</v>
      </c>
      <c r="T5" s="125"/>
      <c r="U5" s="124"/>
      <c r="V5" s="124">
        <f t="shared" ref="V5:V13" si="0">IF(Q5=0,"",P5)</f>
        <v>2</v>
      </c>
      <c r="W5" s="124"/>
      <c r="X5" s="124"/>
      <c r="Y5" s="124"/>
      <c r="Z5" s="124"/>
      <c r="AA5" s="124" t="str">
        <f t="shared" ref="AA5:AA13" si="1">IF(AND(Q5="",P5=1),1,"")</f>
        <v/>
      </c>
      <c r="AB5" s="124"/>
      <c r="AC5" s="125">
        <f t="shared" ref="AC5:AC13" si="2">IF(AND(G5=""),"",SUM(K5))</f>
        <v>0</v>
      </c>
    </row>
    <row r="6" spans="1:29">
      <c r="A6" s="25">
        <v>2</v>
      </c>
      <c r="B6" s="2">
        <v>323</v>
      </c>
      <c r="C6" s="2">
        <v>4</v>
      </c>
      <c r="D6" s="40">
        <v>5</v>
      </c>
      <c r="E6" s="168">
        <v>5</v>
      </c>
      <c r="F6" s="55">
        <v>5</v>
      </c>
      <c r="G6" s="56">
        <v>1</v>
      </c>
      <c r="H6" s="57"/>
      <c r="I6" s="58"/>
      <c r="J6" s="59"/>
      <c r="K6" s="57">
        <v>1</v>
      </c>
      <c r="L6" s="60"/>
      <c r="M6" s="61"/>
      <c r="N6" s="57"/>
      <c r="O6" s="60"/>
      <c r="P6" s="55">
        <v>3</v>
      </c>
      <c r="Q6" s="58">
        <v>1</v>
      </c>
      <c r="R6" s="61">
        <v>152</v>
      </c>
      <c r="S6" s="61">
        <v>10</v>
      </c>
      <c r="T6" s="121"/>
      <c r="U6" s="126"/>
      <c r="V6" s="124">
        <f t="shared" si="0"/>
        <v>3</v>
      </c>
      <c r="W6" s="126"/>
      <c r="X6" s="126"/>
      <c r="Y6" s="126"/>
      <c r="Z6" s="126"/>
      <c r="AA6" s="124" t="str">
        <f t="shared" si="1"/>
        <v/>
      </c>
      <c r="AB6" s="126"/>
      <c r="AC6" s="121">
        <f t="shared" si="2"/>
        <v>1</v>
      </c>
    </row>
    <row r="7" spans="1:29">
      <c r="A7" s="25">
        <v>3</v>
      </c>
      <c r="B7" s="2">
        <v>138</v>
      </c>
      <c r="C7" s="2">
        <v>3</v>
      </c>
      <c r="D7" s="40">
        <v>15</v>
      </c>
      <c r="E7" s="56">
        <v>3</v>
      </c>
      <c r="F7" s="55">
        <v>3</v>
      </c>
      <c r="G7" s="56"/>
      <c r="H7" s="57"/>
      <c r="I7" s="58"/>
      <c r="J7" s="59"/>
      <c r="K7" s="57"/>
      <c r="L7" s="60"/>
      <c r="M7" s="61"/>
      <c r="N7" s="57"/>
      <c r="O7" s="60"/>
      <c r="P7" s="55">
        <v>1</v>
      </c>
      <c r="Q7" s="58"/>
      <c r="R7" s="61"/>
      <c r="S7" s="61"/>
      <c r="T7" s="121"/>
      <c r="U7" s="126"/>
      <c r="V7" s="124" t="str">
        <f t="shared" si="0"/>
        <v/>
      </c>
      <c r="W7" s="126"/>
      <c r="X7" s="126"/>
      <c r="Y7" s="126"/>
      <c r="Z7" s="126"/>
      <c r="AA7" s="124">
        <f t="shared" si="1"/>
        <v>1</v>
      </c>
      <c r="AB7" s="126"/>
      <c r="AC7" s="121" t="str">
        <f t="shared" si="2"/>
        <v/>
      </c>
    </row>
    <row r="8" spans="1:29">
      <c r="A8" s="25">
        <v>4</v>
      </c>
      <c r="B8" s="2">
        <v>310</v>
      </c>
      <c r="C8" s="2">
        <v>4</v>
      </c>
      <c r="D8" s="40">
        <v>13</v>
      </c>
      <c r="E8" s="56">
        <v>4</v>
      </c>
      <c r="F8" s="55">
        <v>4</v>
      </c>
      <c r="G8" s="56"/>
      <c r="H8" s="57"/>
      <c r="I8" s="58">
        <v>1</v>
      </c>
      <c r="J8" s="59"/>
      <c r="K8" s="57">
        <v>1</v>
      </c>
      <c r="L8" s="60"/>
      <c r="M8" s="61"/>
      <c r="N8" s="57"/>
      <c r="O8" s="60"/>
      <c r="P8" s="55">
        <v>2</v>
      </c>
      <c r="Q8" s="58">
        <v>1</v>
      </c>
      <c r="R8" s="61">
        <v>154</v>
      </c>
      <c r="S8" s="61">
        <v>8</v>
      </c>
      <c r="T8" s="121"/>
      <c r="U8" s="126"/>
      <c r="V8" s="124">
        <f t="shared" si="0"/>
        <v>2</v>
      </c>
      <c r="W8" s="126"/>
      <c r="X8" s="126"/>
      <c r="Y8" s="126"/>
      <c r="Z8" s="126"/>
      <c r="AA8" s="124" t="str">
        <f t="shared" si="1"/>
        <v/>
      </c>
      <c r="AB8" s="126"/>
      <c r="AC8" s="121" t="str">
        <f t="shared" si="2"/>
        <v/>
      </c>
    </row>
    <row r="9" spans="1:29">
      <c r="A9" s="25">
        <v>5</v>
      </c>
      <c r="B9" s="2">
        <v>431</v>
      </c>
      <c r="C9" s="2">
        <v>5</v>
      </c>
      <c r="D9" s="40">
        <v>3</v>
      </c>
      <c r="E9" s="56">
        <v>5</v>
      </c>
      <c r="F9" s="55">
        <v>4</v>
      </c>
      <c r="G9" s="56">
        <v>1</v>
      </c>
      <c r="H9" s="57"/>
      <c r="I9" s="58"/>
      <c r="J9" s="59">
        <v>1</v>
      </c>
      <c r="K9" s="57"/>
      <c r="L9" s="60"/>
      <c r="M9" s="61"/>
      <c r="N9" s="57"/>
      <c r="O9" s="60"/>
      <c r="P9" s="55">
        <v>2</v>
      </c>
      <c r="Q9" s="58">
        <v>1</v>
      </c>
      <c r="R9" s="61">
        <v>55</v>
      </c>
      <c r="S9" s="61">
        <v>5</v>
      </c>
      <c r="T9" s="121"/>
      <c r="U9" s="126"/>
      <c r="V9" s="124">
        <f t="shared" si="0"/>
        <v>2</v>
      </c>
      <c r="W9" s="126"/>
      <c r="X9" s="126"/>
      <c r="Y9" s="126"/>
      <c r="Z9" s="126"/>
      <c r="AA9" s="124" t="str">
        <f t="shared" si="1"/>
        <v/>
      </c>
      <c r="AB9" s="126"/>
      <c r="AC9" s="121">
        <f t="shared" si="2"/>
        <v>0</v>
      </c>
    </row>
    <row r="10" spans="1:29">
      <c r="A10" s="25">
        <v>6</v>
      </c>
      <c r="B10" s="2">
        <v>312</v>
      </c>
      <c r="C10" s="2">
        <v>4</v>
      </c>
      <c r="D10" s="40">
        <v>9</v>
      </c>
      <c r="E10" s="56">
        <v>4</v>
      </c>
      <c r="F10" s="55">
        <v>4</v>
      </c>
      <c r="G10" s="56"/>
      <c r="H10" s="57">
        <v>1</v>
      </c>
      <c r="I10" s="58"/>
      <c r="J10" s="59"/>
      <c r="K10" s="57">
        <v>1</v>
      </c>
      <c r="L10" s="60"/>
      <c r="M10" s="61"/>
      <c r="N10" s="57"/>
      <c r="O10" s="60"/>
      <c r="P10" s="55">
        <v>2</v>
      </c>
      <c r="Q10" s="58">
        <v>1</v>
      </c>
      <c r="R10" s="61">
        <v>71</v>
      </c>
      <c r="S10" s="61">
        <v>8</v>
      </c>
      <c r="T10" s="121"/>
      <c r="U10" s="126"/>
      <c r="V10" s="124">
        <f t="shared" si="0"/>
        <v>2</v>
      </c>
      <c r="W10" s="126"/>
      <c r="X10" s="126"/>
      <c r="Y10" s="126"/>
      <c r="Z10" s="126"/>
      <c r="AA10" s="124" t="str">
        <f t="shared" si="1"/>
        <v/>
      </c>
      <c r="AB10" s="126"/>
      <c r="AC10" s="121" t="str">
        <f t="shared" si="2"/>
        <v/>
      </c>
    </row>
    <row r="11" spans="1:29">
      <c r="A11" s="25">
        <v>7</v>
      </c>
      <c r="B11" s="2">
        <v>498</v>
      </c>
      <c r="C11" s="2">
        <v>5</v>
      </c>
      <c r="D11" s="40">
        <v>1</v>
      </c>
      <c r="E11" s="56">
        <v>5</v>
      </c>
      <c r="F11" s="55">
        <v>4</v>
      </c>
      <c r="G11" s="56"/>
      <c r="H11" s="57"/>
      <c r="I11" s="58">
        <v>1</v>
      </c>
      <c r="J11" s="59"/>
      <c r="K11" s="57">
        <v>1</v>
      </c>
      <c r="L11" s="60"/>
      <c r="M11" s="61"/>
      <c r="N11" s="57"/>
      <c r="O11" s="60"/>
      <c r="P11" s="55">
        <v>1</v>
      </c>
      <c r="Q11" s="58"/>
      <c r="R11" s="61"/>
      <c r="S11" s="61"/>
      <c r="T11" s="121"/>
      <c r="U11" s="126"/>
      <c r="V11" s="124" t="str">
        <f t="shared" si="0"/>
        <v/>
      </c>
      <c r="W11" s="126"/>
      <c r="X11" s="126"/>
      <c r="Y11" s="126"/>
      <c r="Z11" s="126"/>
      <c r="AA11" s="124">
        <f t="shared" si="1"/>
        <v>1</v>
      </c>
      <c r="AB11" s="126"/>
      <c r="AC11" s="121" t="str">
        <f t="shared" si="2"/>
        <v/>
      </c>
    </row>
    <row r="12" spans="1:29">
      <c r="A12" s="25">
        <v>8</v>
      </c>
      <c r="B12" s="2">
        <v>138</v>
      </c>
      <c r="C12" s="2">
        <v>3</v>
      </c>
      <c r="D12" s="40">
        <v>17</v>
      </c>
      <c r="E12" s="55">
        <v>3</v>
      </c>
      <c r="F12" s="55">
        <v>3</v>
      </c>
      <c r="G12" s="56"/>
      <c r="H12" s="57"/>
      <c r="I12" s="58"/>
      <c r="J12" s="59"/>
      <c r="K12" s="57"/>
      <c r="L12" s="60"/>
      <c r="M12" s="61"/>
      <c r="N12" s="57"/>
      <c r="O12" s="60"/>
      <c r="P12" s="55">
        <v>2</v>
      </c>
      <c r="Q12" s="58">
        <v>1</v>
      </c>
      <c r="R12" s="61">
        <v>142</v>
      </c>
      <c r="S12" s="61">
        <v>7</v>
      </c>
      <c r="T12" s="121"/>
      <c r="U12" s="126"/>
      <c r="V12" s="124">
        <f t="shared" si="0"/>
        <v>2</v>
      </c>
      <c r="W12" s="126"/>
      <c r="X12" s="126"/>
      <c r="Y12" s="126"/>
      <c r="Z12" s="126"/>
      <c r="AA12" s="124" t="str">
        <f t="shared" si="1"/>
        <v/>
      </c>
      <c r="AB12" s="126"/>
      <c r="AC12" s="121" t="str">
        <f t="shared" si="2"/>
        <v/>
      </c>
    </row>
    <row r="13" spans="1:29" ht="13.5" thickBot="1">
      <c r="A13" s="26">
        <v>9</v>
      </c>
      <c r="B13" s="4">
        <v>310</v>
      </c>
      <c r="C13" s="4">
        <v>4</v>
      </c>
      <c r="D13" s="41">
        <v>7</v>
      </c>
      <c r="E13" s="84">
        <v>4</v>
      </c>
      <c r="F13" s="84">
        <v>4</v>
      </c>
      <c r="G13" s="62">
        <v>1</v>
      </c>
      <c r="H13" s="63"/>
      <c r="I13" s="64"/>
      <c r="J13" s="65"/>
      <c r="K13" s="63">
        <v>1</v>
      </c>
      <c r="L13" s="66"/>
      <c r="M13" s="67"/>
      <c r="N13" s="63"/>
      <c r="O13" s="66"/>
      <c r="P13" s="84">
        <v>2</v>
      </c>
      <c r="Q13" s="64">
        <v>1</v>
      </c>
      <c r="R13" s="67">
        <v>118</v>
      </c>
      <c r="S13" s="67">
        <v>5</v>
      </c>
      <c r="T13" s="128"/>
      <c r="U13" s="127"/>
      <c r="V13" s="124">
        <f t="shared" si="0"/>
        <v>2</v>
      </c>
      <c r="W13" s="127"/>
      <c r="X13" s="127"/>
      <c r="Y13" s="127"/>
      <c r="Z13" s="127"/>
      <c r="AA13" s="124" t="str">
        <f t="shared" si="1"/>
        <v/>
      </c>
      <c r="AB13" s="127"/>
      <c r="AC13" s="128">
        <f t="shared" si="2"/>
        <v>1</v>
      </c>
    </row>
    <row r="14" spans="1:29" ht="14.25" thickTop="1" thickBot="1">
      <c r="A14" s="27"/>
      <c r="B14" s="8">
        <f>SUM(B5:B13)</f>
        <v>2767</v>
      </c>
      <c r="C14" s="8">
        <f>SUM(C5:C13)</f>
        <v>36</v>
      </c>
      <c r="D14" s="42" t="s">
        <v>5</v>
      </c>
      <c r="E14" s="30">
        <f>SUM(E5:E13)</f>
        <v>37</v>
      </c>
      <c r="F14" s="30">
        <f>SUM(F5:F13)</f>
        <v>35</v>
      </c>
      <c r="G14" s="37">
        <f>SUM(G5:G13)</f>
        <v>4</v>
      </c>
      <c r="H14" s="10">
        <f>SUM(H5:H13)</f>
        <v>1</v>
      </c>
      <c r="I14" s="29">
        <f>SUM(I5:I13)</f>
        <v>2</v>
      </c>
      <c r="J14" s="35">
        <f>IF((A28=27),"",(SUM(J5:J13)/SUM(J5:L13))*100)</f>
        <v>28.571428571428569</v>
      </c>
      <c r="K14" s="22">
        <f>IF((A28=27),"",(SUM(K5:K13)/SUM(J5:L13))*100)</f>
        <v>71.428571428571431</v>
      </c>
      <c r="L14" s="31">
        <f>IF((A28=27),"",(SUM(L5:L13)/SUM(J5:L13))*100)</f>
        <v>0</v>
      </c>
      <c r="M14" s="15">
        <f>SUM(M5:M13)</f>
        <v>0</v>
      </c>
      <c r="N14" s="10">
        <f>SUM(N5:N13)</f>
        <v>0</v>
      </c>
      <c r="O14" s="17">
        <f>SUM(O5:O13)</f>
        <v>0</v>
      </c>
      <c r="P14" s="30">
        <f>SUM(P5:P13)</f>
        <v>17</v>
      </c>
      <c r="Q14" s="29">
        <f>SUM(Q5:Q13)</f>
        <v>7</v>
      </c>
      <c r="R14" s="153"/>
      <c r="S14" s="15">
        <f>IF(Q14=0,"",SUM(S5:S13)/Q14)</f>
        <v>7</v>
      </c>
      <c r="T14" s="129"/>
      <c r="U14" s="130"/>
      <c r="V14" s="129">
        <f>SUM(V5:V13)</f>
        <v>15</v>
      </c>
      <c r="W14" s="130">
        <f>ColorFunction($E$30,$E$5:$E$13)</f>
        <v>0</v>
      </c>
      <c r="X14" s="130">
        <f>ColorFunction($E$31,$E$5:$E$13)</f>
        <v>0</v>
      </c>
      <c r="Y14" s="130">
        <f>ColorFunction($E$32,$E$5:$E$13)</f>
        <v>1</v>
      </c>
      <c r="Z14" s="130">
        <f>ColorFunction($E$33,$E$5:$E$13)</f>
        <v>0</v>
      </c>
      <c r="AA14" s="131">
        <f>SUM(AA5:AA13)/(9-Q14)*100</f>
        <v>100</v>
      </c>
      <c r="AB14" s="130">
        <f>COUNTIF(P5:P13,"&gt;2")</f>
        <v>1</v>
      </c>
      <c r="AC14" s="129">
        <f>IF((G14=0),"",SUM(AC5:AC13)/G14*100)</f>
        <v>50</v>
      </c>
    </row>
    <row r="15" spans="1:29" ht="13.5" thickTop="1">
      <c r="A15" s="24">
        <v>10</v>
      </c>
      <c r="B15" s="3">
        <v>481</v>
      </c>
      <c r="C15" s="3">
        <v>5</v>
      </c>
      <c r="D15" s="39">
        <v>4</v>
      </c>
      <c r="E15" s="170">
        <v>4</v>
      </c>
      <c r="F15" s="91">
        <v>4</v>
      </c>
      <c r="G15" s="48">
        <v>1</v>
      </c>
      <c r="H15" s="52"/>
      <c r="I15" s="68"/>
      <c r="J15" s="51"/>
      <c r="K15" s="52">
        <v>1</v>
      </c>
      <c r="L15" s="53"/>
      <c r="M15" s="69"/>
      <c r="N15" s="52"/>
      <c r="O15" s="53"/>
      <c r="P15" s="91">
        <v>1</v>
      </c>
      <c r="Q15" s="68">
        <v>1</v>
      </c>
      <c r="R15" s="69">
        <v>71</v>
      </c>
      <c r="S15" s="69">
        <v>1.5</v>
      </c>
      <c r="T15" s="122"/>
      <c r="U15" s="124"/>
      <c r="V15" s="124">
        <f t="shared" ref="V15:V23" si="3">IF(Q15=0,"",P15)</f>
        <v>1</v>
      </c>
      <c r="W15" s="124"/>
      <c r="X15" s="124"/>
      <c r="Y15" s="124"/>
      <c r="Z15" s="124"/>
      <c r="AA15" s="124" t="str">
        <f t="shared" ref="AA15:AA23" si="4">IF(AND(Q15="",P15=1),1,"")</f>
        <v/>
      </c>
      <c r="AB15" s="124"/>
      <c r="AC15" s="125">
        <f t="shared" ref="AC15:AC23" si="5">IF(AND(G15=""),"",SUM(K15))</f>
        <v>1</v>
      </c>
    </row>
    <row r="16" spans="1:29">
      <c r="A16" s="25">
        <v>11</v>
      </c>
      <c r="B16" s="2">
        <v>319</v>
      </c>
      <c r="C16" s="2">
        <v>4</v>
      </c>
      <c r="D16" s="40">
        <v>16</v>
      </c>
      <c r="E16" s="56">
        <v>4</v>
      </c>
      <c r="F16" s="55">
        <v>4</v>
      </c>
      <c r="G16" s="56"/>
      <c r="H16" s="57"/>
      <c r="I16" s="58">
        <v>1</v>
      </c>
      <c r="J16" s="59"/>
      <c r="K16" s="57">
        <v>1</v>
      </c>
      <c r="L16" s="60"/>
      <c r="M16" s="61"/>
      <c r="N16" s="57"/>
      <c r="O16" s="60"/>
      <c r="P16" s="55">
        <v>1</v>
      </c>
      <c r="Q16" s="58"/>
      <c r="R16" s="61"/>
      <c r="S16" s="61"/>
      <c r="T16" s="121"/>
      <c r="U16" s="126"/>
      <c r="V16" s="124" t="str">
        <f t="shared" si="3"/>
        <v/>
      </c>
      <c r="W16" s="126"/>
      <c r="X16" s="126"/>
      <c r="Y16" s="126"/>
      <c r="Z16" s="126"/>
      <c r="AA16" s="124">
        <f t="shared" si="4"/>
        <v>1</v>
      </c>
      <c r="AB16" s="126"/>
      <c r="AC16" s="121" t="str">
        <f t="shared" si="5"/>
        <v/>
      </c>
    </row>
    <row r="17" spans="1:29">
      <c r="A17" s="25">
        <v>12</v>
      </c>
      <c r="B17" s="2">
        <v>431</v>
      </c>
      <c r="C17" s="2">
        <v>5</v>
      </c>
      <c r="D17" s="40">
        <v>2</v>
      </c>
      <c r="E17" s="48">
        <v>5</v>
      </c>
      <c r="F17" s="55">
        <v>4</v>
      </c>
      <c r="G17" s="56">
        <v>1</v>
      </c>
      <c r="H17" s="57"/>
      <c r="I17" s="58"/>
      <c r="J17" s="59"/>
      <c r="K17" s="57">
        <v>1</v>
      </c>
      <c r="L17" s="60"/>
      <c r="M17" s="61"/>
      <c r="N17" s="57"/>
      <c r="O17" s="60"/>
      <c r="P17" s="55">
        <v>2</v>
      </c>
      <c r="Q17" s="58">
        <v>1</v>
      </c>
      <c r="R17" s="61">
        <v>58</v>
      </c>
      <c r="S17" s="61">
        <v>5</v>
      </c>
      <c r="T17" s="121"/>
      <c r="U17" s="126"/>
      <c r="V17" s="124">
        <f t="shared" si="3"/>
        <v>2</v>
      </c>
      <c r="W17" s="126"/>
      <c r="X17" s="126"/>
      <c r="Y17" s="126"/>
      <c r="Z17" s="126"/>
      <c r="AA17" s="124" t="str">
        <f t="shared" si="4"/>
        <v/>
      </c>
      <c r="AB17" s="126"/>
      <c r="AC17" s="121">
        <f t="shared" si="5"/>
        <v>1</v>
      </c>
    </row>
    <row r="18" spans="1:29">
      <c r="A18" s="25">
        <v>13</v>
      </c>
      <c r="B18" s="2">
        <v>122</v>
      </c>
      <c r="C18" s="2">
        <v>3</v>
      </c>
      <c r="D18" s="40">
        <v>18</v>
      </c>
      <c r="E18" s="137">
        <v>2</v>
      </c>
      <c r="F18" s="55">
        <v>2</v>
      </c>
      <c r="G18" s="56"/>
      <c r="H18" s="57"/>
      <c r="I18" s="58"/>
      <c r="J18" s="59"/>
      <c r="K18" s="57"/>
      <c r="L18" s="60"/>
      <c r="M18" s="61"/>
      <c r="N18" s="57"/>
      <c r="O18" s="60"/>
      <c r="P18" s="55">
        <v>1</v>
      </c>
      <c r="Q18" s="58">
        <v>1</v>
      </c>
      <c r="R18" s="61">
        <v>119</v>
      </c>
      <c r="S18" s="61">
        <v>8</v>
      </c>
      <c r="T18" s="121"/>
      <c r="U18" s="126"/>
      <c r="V18" s="124">
        <f t="shared" si="3"/>
        <v>1</v>
      </c>
      <c r="W18" s="126"/>
      <c r="X18" s="126"/>
      <c r="Y18" s="126"/>
      <c r="Z18" s="126"/>
      <c r="AA18" s="124" t="str">
        <f t="shared" si="4"/>
        <v/>
      </c>
      <c r="AB18" s="126"/>
      <c r="AC18" s="121" t="str">
        <f t="shared" si="5"/>
        <v/>
      </c>
    </row>
    <row r="19" spans="1:29">
      <c r="A19" s="25">
        <v>14</v>
      </c>
      <c r="B19" s="2">
        <v>379</v>
      </c>
      <c r="C19" s="2">
        <v>4</v>
      </c>
      <c r="D19" s="40">
        <v>6</v>
      </c>
      <c r="E19" s="168">
        <v>5</v>
      </c>
      <c r="F19" s="55">
        <v>5</v>
      </c>
      <c r="G19" s="56">
        <v>1</v>
      </c>
      <c r="H19" s="57"/>
      <c r="I19" s="58"/>
      <c r="J19" s="59"/>
      <c r="K19" s="57">
        <v>1</v>
      </c>
      <c r="L19" s="60"/>
      <c r="M19" s="61"/>
      <c r="N19" s="57"/>
      <c r="O19" s="60"/>
      <c r="P19" s="55">
        <v>2</v>
      </c>
      <c r="Q19" s="58"/>
      <c r="R19" s="61"/>
      <c r="S19" s="61"/>
      <c r="T19" s="121"/>
      <c r="U19" s="126"/>
      <c r="V19" s="124" t="str">
        <f t="shared" si="3"/>
        <v/>
      </c>
      <c r="W19" s="126"/>
      <c r="X19" s="126"/>
      <c r="Y19" s="126"/>
      <c r="Z19" s="126"/>
      <c r="AA19" s="124" t="str">
        <f t="shared" si="4"/>
        <v/>
      </c>
      <c r="AB19" s="126"/>
      <c r="AC19" s="121">
        <f t="shared" si="5"/>
        <v>1</v>
      </c>
    </row>
    <row r="20" spans="1:29">
      <c r="A20" s="25">
        <v>15</v>
      </c>
      <c r="B20" s="2">
        <v>316</v>
      </c>
      <c r="C20" s="2">
        <v>4</v>
      </c>
      <c r="D20" s="40">
        <v>8</v>
      </c>
      <c r="E20" s="139">
        <v>6</v>
      </c>
      <c r="F20" s="55">
        <v>4</v>
      </c>
      <c r="G20" s="56">
        <v>1</v>
      </c>
      <c r="H20" s="57"/>
      <c r="I20" s="58"/>
      <c r="J20" s="59"/>
      <c r="K20" s="57"/>
      <c r="L20" s="60">
        <v>1</v>
      </c>
      <c r="M20" s="61"/>
      <c r="N20" s="57"/>
      <c r="O20" s="60"/>
      <c r="P20" s="55">
        <v>2</v>
      </c>
      <c r="Q20" s="58">
        <v>1</v>
      </c>
      <c r="R20" s="61">
        <v>77</v>
      </c>
      <c r="S20" s="61">
        <v>7</v>
      </c>
      <c r="T20" s="121"/>
      <c r="U20" s="126"/>
      <c r="V20" s="124">
        <f t="shared" si="3"/>
        <v>2</v>
      </c>
      <c r="W20" s="126"/>
      <c r="X20" s="126"/>
      <c r="Y20" s="126"/>
      <c r="Z20" s="126"/>
      <c r="AA20" s="124" t="str">
        <f t="shared" si="4"/>
        <v/>
      </c>
      <c r="AB20" s="126"/>
      <c r="AC20" s="121">
        <f t="shared" si="5"/>
        <v>0</v>
      </c>
    </row>
    <row r="21" spans="1:29">
      <c r="A21" s="25">
        <v>16</v>
      </c>
      <c r="B21" s="2">
        <v>322</v>
      </c>
      <c r="C21" s="2">
        <v>4</v>
      </c>
      <c r="D21" s="40">
        <v>14</v>
      </c>
      <c r="E21" s="56">
        <v>4</v>
      </c>
      <c r="F21" s="55">
        <v>4</v>
      </c>
      <c r="G21" s="56">
        <v>1</v>
      </c>
      <c r="H21" s="57"/>
      <c r="I21" s="58"/>
      <c r="J21" s="59"/>
      <c r="K21" s="57">
        <v>1</v>
      </c>
      <c r="L21" s="60"/>
      <c r="M21" s="61"/>
      <c r="N21" s="57"/>
      <c r="O21" s="60"/>
      <c r="P21" s="55">
        <v>2</v>
      </c>
      <c r="Q21" s="58">
        <v>1</v>
      </c>
      <c r="R21" s="61">
        <v>83</v>
      </c>
      <c r="S21" s="61">
        <v>6</v>
      </c>
      <c r="T21" s="121"/>
      <c r="U21" s="126"/>
      <c r="V21" s="124">
        <f t="shared" si="3"/>
        <v>2</v>
      </c>
      <c r="W21" s="126"/>
      <c r="X21" s="126"/>
      <c r="Y21" s="126"/>
      <c r="Z21" s="126"/>
      <c r="AA21" s="124" t="str">
        <f t="shared" si="4"/>
        <v/>
      </c>
      <c r="AB21" s="126"/>
      <c r="AC21" s="121">
        <f t="shared" si="5"/>
        <v>1</v>
      </c>
    </row>
    <row r="22" spans="1:29">
      <c r="A22" s="25">
        <v>17</v>
      </c>
      <c r="B22" s="2">
        <v>345</v>
      </c>
      <c r="C22" s="2">
        <v>4</v>
      </c>
      <c r="D22" s="40">
        <v>10</v>
      </c>
      <c r="E22" s="56">
        <v>4</v>
      </c>
      <c r="F22" s="55">
        <v>4</v>
      </c>
      <c r="G22" s="56"/>
      <c r="H22" s="57">
        <v>1</v>
      </c>
      <c r="I22" s="58"/>
      <c r="J22" s="59"/>
      <c r="K22" s="57">
        <v>1</v>
      </c>
      <c r="L22" s="60"/>
      <c r="M22" s="61"/>
      <c r="N22" s="57"/>
      <c r="O22" s="60"/>
      <c r="P22" s="55">
        <v>2</v>
      </c>
      <c r="Q22" s="58">
        <v>1</v>
      </c>
      <c r="R22" s="61">
        <v>162</v>
      </c>
      <c r="S22" s="61">
        <v>15</v>
      </c>
      <c r="T22" s="121"/>
      <c r="U22" s="126"/>
      <c r="V22" s="124">
        <f t="shared" si="3"/>
        <v>2</v>
      </c>
      <c r="W22" s="126"/>
      <c r="X22" s="126"/>
      <c r="Y22" s="126"/>
      <c r="Z22" s="126"/>
      <c r="AA22" s="124" t="str">
        <f t="shared" si="4"/>
        <v/>
      </c>
      <c r="AB22" s="126"/>
      <c r="AC22" s="121" t="str">
        <f t="shared" si="5"/>
        <v/>
      </c>
    </row>
    <row r="23" spans="1:29" ht="13.5" thickBot="1">
      <c r="A23" s="28">
        <v>18</v>
      </c>
      <c r="B23" s="5">
        <v>281</v>
      </c>
      <c r="C23" s="5">
        <v>4</v>
      </c>
      <c r="D23" s="43">
        <v>12</v>
      </c>
      <c r="E23" s="56">
        <v>4</v>
      </c>
      <c r="F23" s="70">
        <v>4</v>
      </c>
      <c r="G23" s="71">
        <v>1</v>
      </c>
      <c r="H23" s="72"/>
      <c r="I23" s="73"/>
      <c r="J23" s="74"/>
      <c r="K23" s="72"/>
      <c r="L23" s="75">
        <v>1</v>
      </c>
      <c r="M23" s="76"/>
      <c r="N23" s="72"/>
      <c r="O23" s="75"/>
      <c r="P23" s="70">
        <v>2</v>
      </c>
      <c r="Q23" s="73">
        <v>1</v>
      </c>
      <c r="R23" s="76">
        <v>75</v>
      </c>
      <c r="S23" s="76">
        <v>6</v>
      </c>
      <c r="T23" s="133"/>
      <c r="U23" s="132"/>
      <c r="V23" s="124">
        <f t="shared" si="3"/>
        <v>2</v>
      </c>
      <c r="W23" s="132"/>
      <c r="X23" s="132"/>
      <c r="Y23" s="132"/>
      <c r="Z23" s="132"/>
      <c r="AA23" s="124" t="str">
        <f t="shared" si="4"/>
        <v/>
      </c>
      <c r="AB23" s="132"/>
      <c r="AC23" s="128">
        <f t="shared" si="5"/>
        <v>0</v>
      </c>
    </row>
    <row r="24" spans="1:29" ht="14.25" thickTop="1" thickBot="1">
      <c r="A24" s="7"/>
      <c r="B24" s="8">
        <f>SUM(B15:B23)</f>
        <v>2996</v>
      </c>
      <c r="C24" s="8">
        <f>SUM(C15:C23)</f>
        <v>37</v>
      </c>
      <c r="D24" s="42" t="s">
        <v>6</v>
      </c>
      <c r="E24" s="30">
        <f>SUM(E15:E23)</f>
        <v>38</v>
      </c>
      <c r="F24" s="30">
        <f>SUM(F15:F23)</f>
        <v>35</v>
      </c>
      <c r="G24" s="37">
        <f>SUM(G15:G23)</f>
        <v>6</v>
      </c>
      <c r="H24" s="10">
        <f>SUM(H15:H23)</f>
        <v>1</v>
      </c>
      <c r="I24" s="29">
        <f>SUM(I15:I23)</f>
        <v>1</v>
      </c>
      <c r="J24" s="35">
        <f>IF((A29=27),"",(SUM(J15:J23)/SUM(J15:L23))*100)</f>
        <v>0</v>
      </c>
      <c r="K24" s="35">
        <f>IF((A29=27),"",(SUM(K15:K23)/SUM(J15:L23))*100)</f>
        <v>75</v>
      </c>
      <c r="L24" s="35">
        <f>IF((A29=27),"",(SUM(L15:L23)/SUM(J15:L23))*100)</f>
        <v>25</v>
      </c>
      <c r="M24" s="15">
        <f>SUM(M15:M23)</f>
        <v>0</v>
      </c>
      <c r="N24" s="10">
        <f>SUM(N15:N23)</f>
        <v>0</v>
      </c>
      <c r="O24" s="17">
        <f>SUM(O15:O23)</f>
        <v>0</v>
      </c>
      <c r="P24" s="30">
        <f>SUM(P15:P23)</f>
        <v>15</v>
      </c>
      <c r="Q24" s="29">
        <f>SUM(Q15:Q23)</f>
        <v>7</v>
      </c>
      <c r="R24" s="153"/>
      <c r="S24" s="15">
        <f>IF(Q24=0,"",SUM(S15:S23)/Q24)</f>
        <v>6.9285714285714288</v>
      </c>
      <c r="T24" s="129"/>
      <c r="U24" s="130"/>
      <c r="V24" s="129">
        <f>SUM(V15:V23)</f>
        <v>12</v>
      </c>
      <c r="W24" s="130">
        <f>ColorFunction($E$30,$E$15:$E$23)</f>
        <v>0</v>
      </c>
      <c r="X24" s="130">
        <f>ColorFunction($E$31,$E$15:$E$23)</f>
        <v>2</v>
      </c>
      <c r="Y24" s="130">
        <f>ColorFunction($E$32,$E$15:$E$23)</f>
        <v>1</v>
      </c>
      <c r="Z24" s="130">
        <f>ColorFunction($E$33,$E$15:$E$23)</f>
        <v>1</v>
      </c>
      <c r="AA24" s="131">
        <f>SUM(AA15:AA23)/(9-Q24)*100</f>
        <v>50</v>
      </c>
      <c r="AB24" s="130">
        <f>COUNTIF(P15:P23,"&gt;2")</f>
        <v>0</v>
      </c>
      <c r="AC24" s="131">
        <f>IF((G24=0),"",SUM(AC15:AC23)/G24*100)</f>
        <v>66.666666666666657</v>
      </c>
    </row>
    <row r="25" spans="1:29" ht="14.25" thickTop="1" thickBot="1">
      <c r="A25" s="6"/>
      <c r="B25" s="9">
        <f>SUM(B24,B14)</f>
        <v>5763</v>
      </c>
      <c r="C25" s="9">
        <f>SUM(C24,C14)</f>
        <v>73</v>
      </c>
      <c r="D25" s="44" t="s">
        <v>7</v>
      </c>
      <c r="E25" s="81">
        <f>IF(E14=0,"0",(E24+E14))</f>
        <v>75</v>
      </c>
      <c r="F25" s="30">
        <f>SUM(F14,F24)</f>
        <v>70</v>
      </c>
      <c r="G25" s="18">
        <f>SUM(G24,G14)</f>
        <v>10</v>
      </c>
      <c r="H25" s="11">
        <f>SUM(H24,H14)</f>
        <v>2</v>
      </c>
      <c r="I25" s="20">
        <f>SUM(I24,I14)</f>
        <v>3</v>
      </c>
      <c r="J25" s="36">
        <f>IF((A28=27),"",(SUM(J14,J24)/2))</f>
        <v>14.285714285714285</v>
      </c>
      <c r="K25" s="23">
        <f>IF((A28=27),"",(SUM(K14,K24)/2))</f>
        <v>73.214285714285722</v>
      </c>
      <c r="L25" s="32">
        <f>IF((A28=27),"",(SUM(L14,L24)/2))</f>
        <v>12.5</v>
      </c>
      <c r="M25" s="33">
        <f>SUM(M24,M14)</f>
        <v>0</v>
      </c>
      <c r="N25" s="11">
        <f>SUM(N24,N14)</f>
        <v>0</v>
      </c>
      <c r="O25" s="21">
        <f>SUM(O24,O14)</f>
        <v>0</v>
      </c>
      <c r="P25" s="92">
        <f>IF(P14+P24=0,"",SUM(P24,P14))</f>
        <v>32</v>
      </c>
      <c r="Q25" s="20">
        <f>IF(Q14+Q24=0,"",SUM(Q24,Q14))</f>
        <v>14</v>
      </c>
      <c r="R25" s="154"/>
      <c r="S25" s="33">
        <f>IF(Q25="","",SUM(S24,S14)/2)</f>
        <v>6.9642857142857144</v>
      </c>
      <c r="T25" s="80" t="str">
        <f>IF(N25=0,"",(O25)/N25*100)</f>
        <v/>
      </c>
      <c r="U25" s="82">
        <f>IF(Q25="","",(Q25)/18*100)</f>
        <v>77.777777777777786</v>
      </c>
      <c r="V25" s="93">
        <f>IF(Q25="","",(V14+V24)/Q25)</f>
        <v>1.9285714285714286</v>
      </c>
      <c r="W25" s="82">
        <f>SUM(W14,W24)</f>
        <v>0</v>
      </c>
      <c r="X25" s="82">
        <f>IF(X14+X24=0,"",SUM(X14,X24))</f>
        <v>2</v>
      </c>
      <c r="Y25" s="82">
        <f>SUM(Y14,Y24)</f>
        <v>2</v>
      </c>
      <c r="Z25" s="82">
        <f>SUM(Z14,Z24)</f>
        <v>1</v>
      </c>
      <c r="AA25" s="101">
        <f>IF(Q25="","",SUM(AA5:AA13,AA15:AA23)/SUM(18-Q25)*100)</f>
        <v>75</v>
      </c>
      <c r="AB25" s="82">
        <f>SUM(AB14,AB24)</f>
        <v>1</v>
      </c>
      <c r="AC25" s="102">
        <f>SUM(AC24,AC14)/2</f>
        <v>58.333333333333329</v>
      </c>
    </row>
    <row r="26" spans="1:29" ht="13.5" thickTop="1"/>
    <row r="27" spans="1:29">
      <c r="E27" s="85" t="s">
        <v>56</v>
      </c>
    </row>
    <row r="28" spans="1:29" ht="15.75" thickBot="1">
      <c r="A28" s="103">
        <f>COUNTBLANK(I5:K13)</f>
        <v>18</v>
      </c>
      <c r="W28" s="155" t="s">
        <v>115</v>
      </c>
    </row>
    <row r="29" spans="1:29" ht="14.25" thickTop="1" thickBot="1">
      <c r="A29" s="103">
        <f>COUNTBLANK(I15:K23)</f>
        <v>20</v>
      </c>
      <c r="E29" t="s">
        <v>54</v>
      </c>
      <c r="S29" s="37" t="s">
        <v>94</v>
      </c>
      <c r="T29" s="14"/>
      <c r="W29" s="156" t="s">
        <v>116</v>
      </c>
      <c r="X29" s="160" t="s">
        <v>123</v>
      </c>
      <c r="Y29" s="156" t="s">
        <v>109</v>
      </c>
    </row>
    <row r="30" spans="1:29" ht="14.25" thickTop="1" thickBot="1">
      <c r="A30" s="103">
        <f>SUM(L5:L23)</f>
        <v>2</v>
      </c>
      <c r="E30" s="123" t="s">
        <v>79</v>
      </c>
      <c r="S30" s="30" t="s">
        <v>95</v>
      </c>
      <c r="T30" s="30">
        <f>SUMIF(C:C,"3",E:E)/COUNTIF(C:C,3)</f>
        <v>2.6666666666666665</v>
      </c>
      <c r="W30" s="156" t="s">
        <v>117</v>
      </c>
      <c r="X30" s="118">
        <f>COUNTIFS(R5:R23,"&gt;=45",R5:R23,"&lt;=70")</f>
        <v>2</v>
      </c>
      <c r="Y30" s="157">
        <f>IF(X30=0,"",AVERAGEIFS(S5:S23,R5:R23,"&gt;=45",R5:R23,"&lt;=70"))</f>
        <v>5</v>
      </c>
    </row>
    <row r="31" spans="1:29" ht="14.25" thickTop="1" thickBot="1">
      <c r="E31" s="88" t="s">
        <v>51</v>
      </c>
      <c r="S31" s="30" t="s">
        <v>96</v>
      </c>
      <c r="T31" s="30">
        <f>SUMIF(C:C,"4",E:E)/COUNTIF(C:C,4)</f>
        <v>4.3636363636363633</v>
      </c>
      <c r="W31" s="158" t="s">
        <v>118</v>
      </c>
      <c r="X31" s="118">
        <f>COUNTIFS(R5:R23,"&gt;=71",R5:R23,"&lt;=90")</f>
        <v>6</v>
      </c>
      <c r="Y31" s="157">
        <f>IF(X31=0,"",AVERAGEIFS(S5:S23,R5:R23,"&gt;=71",R5:R23,"&lt;=90"))</f>
        <v>5.75</v>
      </c>
    </row>
    <row r="32" spans="1:29" ht="14.25" thickTop="1" thickBot="1">
      <c r="E32" s="119" t="s">
        <v>52</v>
      </c>
      <c r="S32" s="30" t="s">
        <v>97</v>
      </c>
      <c r="T32" s="30">
        <f>SUMIF(C:C,"5",E:E)/COUNTIF(C:C,5)</f>
        <v>4.75</v>
      </c>
      <c r="W32" s="158" t="s">
        <v>119</v>
      </c>
      <c r="X32" s="118">
        <f>COUNTIFS(R5:R23,"&gt;=91",R5:R23,"&lt;=115")</f>
        <v>0</v>
      </c>
      <c r="Y32" s="159" t="str">
        <f>IF(X32=0,"",AVERAGEIFS(S5:S23,R5:R23,"&gt;=91",R5:R23,"&lt;=115"))</f>
        <v/>
      </c>
    </row>
    <row r="33" spans="5:26" ht="14.25" thickTop="1" thickBot="1">
      <c r="E33" s="89" t="s">
        <v>55</v>
      </c>
      <c r="F33" s="89"/>
      <c r="G33" s="89"/>
      <c r="W33" s="158" t="s">
        <v>120</v>
      </c>
      <c r="X33" s="118">
        <f>COUNTIFS(R5:R23,"&gt;=116",R5:R23,"&lt;=140")</f>
        <v>2</v>
      </c>
      <c r="Y33" s="157">
        <f>IF(X33=0,"",AVERAGEIFS(S5:S23,R5:R23,"&gt;=116",R5:R23,"&lt;=140"))</f>
        <v>6.5</v>
      </c>
    </row>
    <row r="34" spans="5:26" ht="14.25" thickTop="1" thickBot="1">
      <c r="S34" s="30" t="s">
        <v>102</v>
      </c>
      <c r="T34" s="136">
        <f>IF(E25="0","",SUM(E5:E8)-SUM(C5:C8))</f>
        <v>1</v>
      </c>
      <c r="W34" s="158" t="s">
        <v>121</v>
      </c>
      <c r="X34" s="118">
        <f>COUNTIFS(R5:R23,"&gt;=141",R5:R23,"&lt;=161")</f>
        <v>3</v>
      </c>
      <c r="Y34" s="157">
        <f>IF(X34=0,"",AVERAGEIFS(S5:S23,R5:R23,"&gt;=141",R5:R23,"&lt;=160"))</f>
        <v>8.3333333333333339</v>
      </c>
    </row>
    <row r="35" spans="5:26" ht="14.25" thickTop="1" thickBot="1">
      <c r="S35" s="30" t="s">
        <v>103</v>
      </c>
      <c r="T35" s="136">
        <f>IF(E25="0","",SUM(E20:E23)-SUM(C20:C23))</f>
        <v>2</v>
      </c>
      <c r="W35" s="158" t="s">
        <v>122</v>
      </c>
      <c r="X35" s="118">
        <f>COUNTIFS(R5:R23,"&gt;=161",R5:R23,"&lt;=180")</f>
        <v>1</v>
      </c>
      <c r="Y35" s="157">
        <f>IF(X35=0,"",AVERAGEIFS(S5:S23,R5:R23,"&gt;=161",R5:R23,"&lt;=180"))</f>
        <v>15</v>
      </c>
    </row>
    <row r="36" spans="5:26" ht="13.5" thickTop="1"/>
    <row r="37" spans="5:26" ht="13.5" thickBot="1">
      <c r="W37" s="98" t="s">
        <v>124</v>
      </c>
    </row>
    <row r="38" spans="5:26" ht="14.25" thickTop="1" thickBot="1">
      <c r="W38" s="156" t="s">
        <v>116</v>
      </c>
      <c r="X38" s="160" t="s">
        <v>123</v>
      </c>
      <c r="Y38" s="165" t="s">
        <v>138</v>
      </c>
      <c r="Z38" s="166" t="s">
        <v>135</v>
      </c>
    </row>
    <row r="39" spans="5:26" ht="14.25" thickTop="1" thickBot="1">
      <c r="W39" s="158" t="s">
        <v>139</v>
      </c>
      <c r="X39" s="118">
        <f>COUNTIFS(S5:S23,"&gt;=0,1",S5:S23,"&lt;=0,9")</f>
        <v>0</v>
      </c>
      <c r="Y39" s="86" t="str">
        <f>IF(X39=0,"",COUNTIFS(P5:P23,"=1",S5:S23,"&lt;1"))</f>
        <v/>
      </c>
      <c r="Z39" s="86" t="str">
        <f t="shared" ref="Z39" si="6">IF(X39=0,"",Y39/X39*100)</f>
        <v/>
      </c>
    </row>
    <row r="40" spans="5:26" ht="14.25" thickTop="1" thickBot="1">
      <c r="W40" s="156" t="s">
        <v>125</v>
      </c>
      <c r="X40" s="118">
        <f>COUNTIFS(S5:S23,"&gt;=1",S5:S23,"&lt;=1,5")</f>
        <v>1</v>
      </c>
      <c r="Y40" s="86">
        <f>IF(X40=0,"",COUNTIFS(P5:P23,"=1",S5:S23,"&gt;=1",S5:S23,"&lt;=1,5"))</f>
        <v>1</v>
      </c>
      <c r="Z40" s="86">
        <f>IF(X40=0,"",Y40/X40*100)</f>
        <v>100</v>
      </c>
    </row>
    <row r="41" spans="5:26" ht="14.25" thickTop="1" thickBot="1">
      <c r="W41" s="156" t="s">
        <v>126</v>
      </c>
      <c r="X41" s="118">
        <f>COUNTIFS(S5:S23,"&gt;=1,6",S5:S23,"&lt;=3")</f>
        <v>0</v>
      </c>
      <c r="Y41" s="86" t="str">
        <f>IF(X41=0,"",COUNTIFS(P5:P23,"=1",S5:S23,"&gt;=1,6",S5:S23,"&lt;=3"))</f>
        <v/>
      </c>
      <c r="Z41" s="86" t="str">
        <f t="shared" ref="Z41:Z44" si="7">IF(X41=0,"",Y41/X41*100)</f>
        <v/>
      </c>
    </row>
    <row r="42" spans="5:26" ht="14.25" thickTop="1" thickBot="1">
      <c r="W42" s="156" t="s">
        <v>127</v>
      </c>
      <c r="X42" s="118">
        <f>COUNTIFS(S5:S23,"&gt;=3,1",S5:S23,"&lt;=4,5")</f>
        <v>0</v>
      </c>
      <c r="Y42" s="86" t="str">
        <f>IF(X42=0,"",COUNTIFS(P5:P23,"=1",S5:S23,"&gt;=3,1",S5:S23,"&lt;=4,5"))</f>
        <v/>
      </c>
      <c r="Z42" s="86" t="str">
        <f t="shared" si="7"/>
        <v/>
      </c>
    </row>
    <row r="43" spans="5:26" ht="14.25" thickTop="1" thickBot="1">
      <c r="W43" s="156" t="s">
        <v>128</v>
      </c>
      <c r="X43" s="118">
        <f>COUNTIFS(S5:S23,"&gt;=4,6",S5:S23,"&lt;=6")</f>
        <v>6</v>
      </c>
      <c r="Y43" s="86">
        <f>IF(X43=0,"",COUNTIFS(P5:P23,"=1",S5:S23,"&gt;=4,6",S5:S23,"&lt;=6"))</f>
        <v>0</v>
      </c>
      <c r="Z43" s="86">
        <f t="shared" si="7"/>
        <v>0</v>
      </c>
    </row>
    <row r="44" spans="5:26" ht="14.25" thickTop="1" thickBot="1">
      <c r="W44" s="158" t="s">
        <v>136</v>
      </c>
      <c r="X44" s="118">
        <f>COUNTIFS(S5:S23,"&gt;6")</f>
        <v>8</v>
      </c>
      <c r="Y44" s="86">
        <f>IF(X44=0,"",COUNTIFS(P5:P23,"=1",S5:S23,"&gt;6"))</f>
        <v>1</v>
      </c>
      <c r="Z44" s="86">
        <f t="shared" si="7"/>
        <v>12.5</v>
      </c>
    </row>
    <row r="45" spans="5:26" ht="13.5" thickTop="1"/>
  </sheetData>
  <sheetProtection formatCells="0" selectLockedCells="1"/>
  <phoneticPr fontId="0" type="noConversion"/>
  <pageMargins left="0.75" right="0.75" top="1" bottom="1" header="0.5" footer="0.5"/>
  <pageSetup paperSize="9" orientation="portrait" horizontalDpi="4294967293" verticalDpi="0" r:id="rId1"/>
  <headerFooter alignWithMargins="0"/>
</worksheet>
</file>

<file path=xl/worksheets/sheet8.xml><?xml version="1.0" encoding="utf-8"?>
<worksheet xmlns="http://schemas.openxmlformats.org/spreadsheetml/2006/main" xmlns:r="http://schemas.openxmlformats.org/officeDocument/2006/relationships">
  <sheetPr codeName="Sheet5"/>
  <dimension ref="A1:AC45"/>
  <sheetViews>
    <sheetView topLeftCell="D1" workbookViewId="0">
      <selection activeCell="AA25" sqref="AA25"/>
    </sheetView>
  </sheetViews>
  <sheetFormatPr defaultRowHeight="12.75"/>
  <cols>
    <col min="1" max="1" width="4.85546875" customWidth="1"/>
    <col min="2" max="2" width="7.140625" customWidth="1"/>
    <col min="3" max="3" width="3.85546875" bestFit="1" customWidth="1"/>
    <col min="4" max="4" width="7.140625" bestFit="1" customWidth="1"/>
    <col min="5" max="5" width="5.85546875" bestFit="1" customWidth="1"/>
    <col min="6" max="6" width="7.28515625" customWidth="1"/>
    <col min="7" max="8" width="6.85546875" customWidth="1"/>
    <col min="9" max="9" width="8" customWidth="1"/>
    <col min="10" max="10" width="8.5703125" customWidth="1"/>
    <col min="12" max="12" width="7.42578125" bestFit="1" customWidth="1"/>
    <col min="13" max="13" width="10.140625" bestFit="1" customWidth="1"/>
    <col min="15" max="15" width="5.5703125" bestFit="1" customWidth="1"/>
    <col min="16" max="16" width="6.85546875" customWidth="1"/>
    <col min="17" max="18" width="6.28515625" customWidth="1"/>
    <col min="19" max="19" width="16.140625" bestFit="1" customWidth="1"/>
    <col min="20" max="20" width="6.42578125" customWidth="1"/>
    <col min="21" max="21" width="9.28515625" customWidth="1"/>
    <col min="23" max="23" width="7" bestFit="1" customWidth="1"/>
    <col min="24" max="25" width="7.5703125" bestFit="1" customWidth="1"/>
    <col min="26" max="26" width="6.5703125" bestFit="1" customWidth="1"/>
    <col min="27" max="27" width="11.7109375" bestFit="1" customWidth="1"/>
    <col min="28" max="28" width="8.140625" bestFit="1" customWidth="1"/>
    <col min="29" max="29" width="19.7109375" bestFit="1" customWidth="1"/>
  </cols>
  <sheetData>
    <row r="1" spans="1:29" ht="18">
      <c r="A1" s="46" t="s">
        <v>2</v>
      </c>
      <c r="B1" s="45"/>
      <c r="C1" s="45"/>
      <c r="D1" s="45"/>
      <c r="E1" s="45"/>
      <c r="F1" s="45"/>
      <c r="J1" s="47" t="str">
        <f>IF(E25="0","0","1")</f>
        <v>1</v>
      </c>
      <c r="L1" s="45" t="s">
        <v>46</v>
      </c>
      <c r="M1" s="100">
        <v>39922</v>
      </c>
      <c r="O1" s="85" t="s">
        <v>75</v>
      </c>
      <c r="Q1" s="117">
        <v>4.4000000000000004</v>
      </c>
      <c r="R1" s="152"/>
      <c r="T1" s="85" t="s">
        <v>76</v>
      </c>
      <c r="V1" s="117">
        <v>3</v>
      </c>
      <c r="X1" t="s">
        <v>147</v>
      </c>
    </row>
    <row r="2" spans="1:29" ht="13.5" thickBot="1">
      <c r="X2" t="s">
        <v>148</v>
      </c>
    </row>
    <row r="3" spans="1:29" ht="14.25" thickTop="1" thickBot="1">
      <c r="A3" s="12"/>
      <c r="B3" s="13"/>
      <c r="C3" s="13"/>
      <c r="D3" s="13"/>
      <c r="E3" s="13"/>
      <c r="F3" s="116"/>
      <c r="G3" s="12"/>
      <c r="H3" s="16" t="s">
        <v>22</v>
      </c>
      <c r="I3" s="13"/>
      <c r="J3" s="144"/>
      <c r="K3" s="145" t="s">
        <v>17</v>
      </c>
      <c r="L3" s="13"/>
      <c r="M3" s="12"/>
      <c r="N3" s="16" t="s">
        <v>12</v>
      </c>
      <c r="O3" s="29"/>
      <c r="P3" s="14"/>
      <c r="Q3" s="14"/>
      <c r="R3" s="151" t="s">
        <v>112</v>
      </c>
      <c r="S3" s="29"/>
      <c r="T3" s="13"/>
      <c r="U3" s="14"/>
      <c r="V3" s="86"/>
      <c r="W3" s="86"/>
      <c r="X3" s="86"/>
      <c r="Y3" s="86"/>
      <c r="Z3" s="86"/>
      <c r="AA3" s="86"/>
      <c r="AB3" s="86"/>
      <c r="AC3" s="86"/>
    </row>
    <row r="4" spans="1:29" ht="14.25" thickTop="1" thickBot="1">
      <c r="A4" s="15" t="s">
        <v>0</v>
      </c>
      <c r="B4" s="10" t="s">
        <v>1</v>
      </c>
      <c r="C4" s="10" t="s">
        <v>3</v>
      </c>
      <c r="D4" s="17" t="s">
        <v>4</v>
      </c>
      <c r="E4" s="30" t="s">
        <v>8</v>
      </c>
      <c r="F4" s="30" t="s">
        <v>74</v>
      </c>
      <c r="G4" s="37" t="s">
        <v>19</v>
      </c>
      <c r="H4" s="17" t="s">
        <v>20</v>
      </c>
      <c r="I4" s="38" t="s">
        <v>21</v>
      </c>
      <c r="J4" s="18" t="s">
        <v>14</v>
      </c>
      <c r="K4" s="19" t="s">
        <v>15</v>
      </c>
      <c r="L4" s="19" t="s">
        <v>16</v>
      </c>
      <c r="M4" s="18" t="s">
        <v>9</v>
      </c>
      <c r="N4" s="19" t="s">
        <v>10</v>
      </c>
      <c r="O4" s="20" t="s">
        <v>11</v>
      </c>
      <c r="P4" s="29" t="s">
        <v>13</v>
      </c>
      <c r="Q4" s="29" t="s">
        <v>23</v>
      </c>
      <c r="R4" s="29" t="s">
        <v>113</v>
      </c>
      <c r="S4" s="87" t="s">
        <v>114</v>
      </c>
      <c r="T4" s="30" t="s">
        <v>18</v>
      </c>
      <c r="U4" s="29" t="s">
        <v>24</v>
      </c>
      <c r="V4" s="87" t="s">
        <v>49</v>
      </c>
      <c r="W4" s="87" t="s">
        <v>79</v>
      </c>
      <c r="X4" s="87" t="s">
        <v>51</v>
      </c>
      <c r="Y4" s="87" t="s">
        <v>52</v>
      </c>
      <c r="Z4" s="87" t="s">
        <v>53</v>
      </c>
      <c r="AA4" s="87" t="s">
        <v>48</v>
      </c>
      <c r="AB4" s="87" t="s">
        <v>81</v>
      </c>
      <c r="AC4" s="87" t="s">
        <v>57</v>
      </c>
    </row>
    <row r="5" spans="1:29" ht="13.5" thickTop="1">
      <c r="A5" s="24">
        <v>1</v>
      </c>
      <c r="B5" s="3">
        <v>307</v>
      </c>
      <c r="C5" s="3">
        <v>4</v>
      </c>
      <c r="D5" s="39">
        <v>11</v>
      </c>
      <c r="E5" s="48">
        <v>4</v>
      </c>
      <c r="F5" s="90">
        <v>4</v>
      </c>
      <c r="G5" s="48">
        <v>1</v>
      </c>
      <c r="H5" s="49"/>
      <c r="I5" s="50"/>
      <c r="J5" s="51"/>
      <c r="K5" s="52">
        <v>1</v>
      </c>
      <c r="L5" s="53"/>
      <c r="M5" s="54"/>
      <c r="N5" s="52"/>
      <c r="O5" s="53"/>
      <c r="P5" s="90">
        <v>2</v>
      </c>
      <c r="Q5" s="68">
        <v>1</v>
      </c>
      <c r="R5" s="54"/>
      <c r="S5" s="54"/>
      <c r="T5" s="125"/>
      <c r="U5" s="124"/>
      <c r="V5" s="124">
        <f t="shared" ref="V5:V13" si="0">IF(Q5=0,"",P5)</f>
        <v>2</v>
      </c>
      <c r="W5" s="124"/>
      <c r="X5" s="124"/>
      <c r="Y5" s="124"/>
      <c r="Z5" s="124"/>
      <c r="AA5" s="124" t="str">
        <f t="shared" ref="AA5:AA13" si="1">IF(AND(Q5="",P5=1),1,"")</f>
        <v/>
      </c>
      <c r="AB5" s="124"/>
      <c r="AC5" s="125">
        <f t="shared" ref="AC5:AC13" si="2">IF(AND(G5=""),"",SUM(K5))</f>
        <v>1</v>
      </c>
    </row>
    <row r="6" spans="1:29">
      <c r="A6" s="25">
        <v>2</v>
      </c>
      <c r="B6" s="2">
        <v>323</v>
      </c>
      <c r="C6" s="2">
        <v>4</v>
      </c>
      <c r="D6" s="40">
        <v>5</v>
      </c>
      <c r="E6" s="56">
        <v>4</v>
      </c>
      <c r="F6" s="55">
        <v>4</v>
      </c>
      <c r="G6" s="56">
        <v>1</v>
      </c>
      <c r="H6" s="57"/>
      <c r="I6" s="58"/>
      <c r="J6" s="59"/>
      <c r="K6" s="57">
        <v>1</v>
      </c>
      <c r="L6" s="60"/>
      <c r="M6" s="61"/>
      <c r="N6" s="57"/>
      <c r="O6" s="60"/>
      <c r="P6" s="55">
        <v>1</v>
      </c>
      <c r="Q6" s="58"/>
      <c r="R6" s="61"/>
      <c r="S6" s="61"/>
      <c r="T6" s="121"/>
      <c r="U6" s="126"/>
      <c r="V6" s="124" t="str">
        <f t="shared" si="0"/>
        <v/>
      </c>
      <c r="W6" s="126"/>
      <c r="X6" s="126"/>
      <c r="Y6" s="126"/>
      <c r="Z6" s="126"/>
      <c r="AA6" s="124">
        <f t="shared" si="1"/>
        <v>1</v>
      </c>
      <c r="AB6" s="126"/>
      <c r="AC6" s="121">
        <f t="shared" si="2"/>
        <v>1</v>
      </c>
    </row>
    <row r="7" spans="1:29">
      <c r="A7" s="25">
        <v>3</v>
      </c>
      <c r="B7" s="2">
        <v>138</v>
      </c>
      <c r="C7" s="2">
        <v>3</v>
      </c>
      <c r="D7" s="40">
        <v>15</v>
      </c>
      <c r="E7" s="139">
        <v>5</v>
      </c>
      <c r="F7" s="55">
        <v>5</v>
      </c>
      <c r="G7" s="56"/>
      <c r="H7" s="57"/>
      <c r="I7" s="58"/>
      <c r="J7" s="59"/>
      <c r="K7" s="57"/>
      <c r="L7" s="60"/>
      <c r="M7" s="61"/>
      <c r="N7" s="57">
        <v>1</v>
      </c>
      <c r="O7" s="60"/>
      <c r="P7" s="55">
        <v>3</v>
      </c>
      <c r="Q7" s="58"/>
      <c r="R7" s="61"/>
      <c r="S7" s="61"/>
      <c r="T7" s="121"/>
      <c r="U7" s="126"/>
      <c r="V7" s="124" t="str">
        <f t="shared" si="0"/>
        <v/>
      </c>
      <c r="W7" s="126"/>
      <c r="X7" s="126"/>
      <c r="Y7" s="126"/>
      <c r="Z7" s="126"/>
      <c r="AA7" s="124" t="str">
        <f t="shared" si="1"/>
        <v/>
      </c>
      <c r="AB7" s="126"/>
      <c r="AC7" s="121" t="str">
        <f t="shared" si="2"/>
        <v/>
      </c>
    </row>
    <row r="8" spans="1:29">
      <c r="A8" s="25">
        <v>4</v>
      </c>
      <c r="B8" s="2">
        <v>310</v>
      </c>
      <c r="C8" s="2">
        <v>4</v>
      </c>
      <c r="D8" s="40">
        <v>13</v>
      </c>
      <c r="E8" s="168">
        <v>5</v>
      </c>
      <c r="F8" s="55">
        <v>5</v>
      </c>
      <c r="G8" s="56"/>
      <c r="H8" s="57">
        <v>1</v>
      </c>
      <c r="I8" s="58"/>
      <c r="J8" s="59"/>
      <c r="K8" s="57">
        <v>1</v>
      </c>
      <c r="L8" s="60"/>
      <c r="M8" s="61"/>
      <c r="N8" s="57">
        <v>1</v>
      </c>
      <c r="O8" s="60"/>
      <c r="P8" s="55">
        <v>2</v>
      </c>
      <c r="Q8" s="58"/>
      <c r="R8" s="61"/>
      <c r="S8" s="61"/>
      <c r="T8" s="121"/>
      <c r="U8" s="126"/>
      <c r="V8" s="124" t="str">
        <f t="shared" si="0"/>
        <v/>
      </c>
      <c r="W8" s="126"/>
      <c r="X8" s="126"/>
      <c r="Y8" s="126"/>
      <c r="Z8" s="126"/>
      <c r="AA8" s="124" t="str">
        <f t="shared" si="1"/>
        <v/>
      </c>
      <c r="AB8" s="126"/>
      <c r="AC8" s="121" t="str">
        <f t="shared" si="2"/>
        <v/>
      </c>
    </row>
    <row r="9" spans="1:29">
      <c r="A9" s="25">
        <v>5</v>
      </c>
      <c r="B9" s="2">
        <v>431</v>
      </c>
      <c r="C9" s="2">
        <v>5</v>
      </c>
      <c r="D9" s="40">
        <v>3</v>
      </c>
      <c r="E9" s="168">
        <v>6</v>
      </c>
      <c r="F9" s="55">
        <v>5</v>
      </c>
      <c r="G9" s="56">
        <v>1</v>
      </c>
      <c r="H9" s="57"/>
      <c r="I9" s="58"/>
      <c r="J9" s="59"/>
      <c r="K9" s="57">
        <v>1</v>
      </c>
      <c r="L9" s="60"/>
      <c r="M9" s="61"/>
      <c r="N9" s="57"/>
      <c r="O9" s="60"/>
      <c r="P9" s="55">
        <v>2</v>
      </c>
      <c r="Q9" s="58"/>
      <c r="R9" s="61"/>
      <c r="S9" s="61"/>
      <c r="T9" s="121"/>
      <c r="U9" s="126"/>
      <c r="V9" s="124" t="str">
        <f t="shared" si="0"/>
        <v/>
      </c>
      <c r="W9" s="126"/>
      <c r="X9" s="126"/>
      <c r="Y9" s="126"/>
      <c r="Z9" s="126"/>
      <c r="AA9" s="124" t="str">
        <f t="shared" si="1"/>
        <v/>
      </c>
      <c r="AB9" s="126"/>
      <c r="AC9" s="121">
        <f t="shared" si="2"/>
        <v>1</v>
      </c>
    </row>
    <row r="10" spans="1:29">
      <c r="A10" s="25">
        <v>6</v>
      </c>
      <c r="B10" s="2">
        <v>312</v>
      </c>
      <c r="C10" s="2">
        <v>4</v>
      </c>
      <c r="D10" s="40">
        <v>9</v>
      </c>
      <c r="E10" s="137">
        <v>3</v>
      </c>
      <c r="F10" s="55">
        <v>3</v>
      </c>
      <c r="G10" s="56"/>
      <c r="H10" s="57">
        <v>1</v>
      </c>
      <c r="I10" s="58"/>
      <c r="J10" s="59"/>
      <c r="K10" s="57"/>
      <c r="L10" s="60"/>
      <c r="M10" s="61"/>
      <c r="N10" s="57"/>
      <c r="O10" s="60"/>
      <c r="P10" s="55">
        <v>1</v>
      </c>
      <c r="Q10" s="58">
        <v>1</v>
      </c>
      <c r="R10" s="61"/>
      <c r="S10" s="61"/>
      <c r="T10" s="121"/>
      <c r="U10" s="126"/>
      <c r="V10" s="124">
        <f t="shared" si="0"/>
        <v>1</v>
      </c>
      <c r="W10" s="126"/>
      <c r="X10" s="126"/>
      <c r="Y10" s="126"/>
      <c r="Z10" s="126"/>
      <c r="AA10" s="124" t="str">
        <f t="shared" si="1"/>
        <v/>
      </c>
      <c r="AB10" s="126"/>
      <c r="AC10" s="121" t="str">
        <f t="shared" si="2"/>
        <v/>
      </c>
    </row>
    <row r="11" spans="1:29">
      <c r="A11" s="25">
        <v>7</v>
      </c>
      <c r="B11" s="2">
        <v>498</v>
      </c>
      <c r="C11" s="2">
        <v>5</v>
      </c>
      <c r="D11" s="40">
        <v>1</v>
      </c>
      <c r="E11" s="168">
        <v>6</v>
      </c>
      <c r="F11" s="55">
        <v>5</v>
      </c>
      <c r="G11" s="56"/>
      <c r="H11" s="57"/>
      <c r="I11" s="58">
        <v>1</v>
      </c>
      <c r="J11" s="59">
        <v>1</v>
      </c>
      <c r="K11" s="57"/>
      <c r="L11" s="60"/>
      <c r="M11" s="61"/>
      <c r="N11" s="57"/>
      <c r="O11" s="60"/>
      <c r="P11" s="55">
        <v>3</v>
      </c>
      <c r="Q11" s="58">
        <v>1</v>
      </c>
      <c r="R11" s="61"/>
      <c r="S11" s="61"/>
      <c r="T11" s="121"/>
      <c r="U11" s="126"/>
      <c r="V11" s="124">
        <f t="shared" si="0"/>
        <v>3</v>
      </c>
      <c r="W11" s="126"/>
      <c r="X11" s="126"/>
      <c r="Y11" s="126"/>
      <c r="Z11" s="126"/>
      <c r="AA11" s="124" t="str">
        <f t="shared" si="1"/>
        <v/>
      </c>
      <c r="AB11" s="126"/>
      <c r="AC11" s="121" t="str">
        <f t="shared" si="2"/>
        <v/>
      </c>
    </row>
    <row r="12" spans="1:29">
      <c r="A12" s="25">
        <v>8</v>
      </c>
      <c r="B12" s="2">
        <v>138</v>
      </c>
      <c r="C12" s="2">
        <v>3</v>
      </c>
      <c r="D12" s="40">
        <v>17</v>
      </c>
      <c r="E12" s="55">
        <v>3</v>
      </c>
      <c r="F12" s="55">
        <v>3</v>
      </c>
      <c r="G12" s="56"/>
      <c r="H12" s="57"/>
      <c r="I12" s="58"/>
      <c r="J12" s="59"/>
      <c r="K12" s="57"/>
      <c r="L12" s="60"/>
      <c r="M12" s="61"/>
      <c r="N12" s="57"/>
      <c r="O12" s="60"/>
      <c r="P12" s="55">
        <v>2</v>
      </c>
      <c r="Q12" s="58">
        <v>1</v>
      </c>
      <c r="R12" s="61"/>
      <c r="S12" s="61"/>
      <c r="T12" s="121"/>
      <c r="U12" s="126"/>
      <c r="V12" s="124">
        <f t="shared" si="0"/>
        <v>2</v>
      </c>
      <c r="W12" s="126"/>
      <c r="X12" s="126"/>
      <c r="Y12" s="126"/>
      <c r="Z12" s="126"/>
      <c r="AA12" s="124" t="str">
        <f t="shared" si="1"/>
        <v/>
      </c>
      <c r="AB12" s="126"/>
      <c r="AC12" s="121" t="str">
        <f t="shared" si="2"/>
        <v/>
      </c>
    </row>
    <row r="13" spans="1:29" ht="13.5" thickBot="1">
      <c r="A13" s="26">
        <v>9</v>
      </c>
      <c r="B13" s="4">
        <v>310</v>
      </c>
      <c r="C13" s="4">
        <v>4</v>
      </c>
      <c r="D13" s="41">
        <v>7</v>
      </c>
      <c r="E13" s="173">
        <v>5</v>
      </c>
      <c r="F13" s="84">
        <v>5</v>
      </c>
      <c r="G13" s="62">
        <v>1</v>
      </c>
      <c r="H13" s="63"/>
      <c r="I13" s="64"/>
      <c r="J13" s="65"/>
      <c r="K13" s="63">
        <v>1</v>
      </c>
      <c r="L13" s="66"/>
      <c r="M13" s="67"/>
      <c r="N13" s="63"/>
      <c r="O13" s="66"/>
      <c r="P13" s="84">
        <v>2</v>
      </c>
      <c r="Q13" s="64"/>
      <c r="R13" s="67"/>
      <c r="S13" s="67"/>
      <c r="T13" s="128"/>
      <c r="U13" s="127"/>
      <c r="V13" s="124" t="str">
        <f t="shared" si="0"/>
        <v/>
      </c>
      <c r="W13" s="127"/>
      <c r="X13" s="127"/>
      <c r="Y13" s="127"/>
      <c r="Z13" s="127"/>
      <c r="AA13" s="124" t="str">
        <f t="shared" si="1"/>
        <v/>
      </c>
      <c r="AB13" s="127"/>
      <c r="AC13" s="128">
        <f t="shared" si="2"/>
        <v>1</v>
      </c>
    </row>
    <row r="14" spans="1:29" ht="14.25" thickTop="1" thickBot="1">
      <c r="A14" s="27"/>
      <c r="B14" s="8">
        <f>SUM(B5:B13)</f>
        <v>2767</v>
      </c>
      <c r="C14" s="8">
        <f>SUM(C5:C13)</f>
        <v>36</v>
      </c>
      <c r="D14" s="42" t="s">
        <v>5</v>
      </c>
      <c r="E14" s="30">
        <f>SUM(E5:E13)</f>
        <v>41</v>
      </c>
      <c r="F14" s="30">
        <f>SUM(F5:F13)</f>
        <v>39</v>
      </c>
      <c r="G14" s="37">
        <f>SUM(G5:G13)</f>
        <v>4</v>
      </c>
      <c r="H14" s="10">
        <f>SUM(H5:H13)</f>
        <v>2</v>
      </c>
      <c r="I14" s="29">
        <f>SUM(I5:I13)</f>
        <v>1</v>
      </c>
      <c r="J14" s="35">
        <f>IF((A28=27),"",(SUM(J5:J13)/SUM(J5:L13))*100)</f>
        <v>16.666666666666664</v>
      </c>
      <c r="K14" s="22">
        <f>IF((A28=27),"",(SUM(K5:K13)/SUM(J5:L13))*100)</f>
        <v>83.333333333333343</v>
      </c>
      <c r="L14" s="31">
        <f>IF((A28=27),"",(SUM(L5:L13)/SUM(J5:L13))*100)</f>
        <v>0</v>
      </c>
      <c r="M14" s="15">
        <f>SUM(M5:M13)</f>
        <v>0</v>
      </c>
      <c r="N14" s="10">
        <f>SUM(N5:N13)</f>
        <v>2</v>
      </c>
      <c r="O14" s="17">
        <f>SUM(O5:O13)</f>
        <v>0</v>
      </c>
      <c r="P14" s="30">
        <f>SUM(P5:P13)</f>
        <v>18</v>
      </c>
      <c r="Q14" s="29">
        <f>SUM(Q5:Q13)</f>
        <v>4</v>
      </c>
      <c r="R14" s="153"/>
      <c r="S14" s="15">
        <f>IF(Q14=0,"",SUM(S5:S13)/Q14)</f>
        <v>0</v>
      </c>
      <c r="T14" s="129"/>
      <c r="U14" s="130"/>
      <c r="V14" s="129">
        <f>SUM(V5:V13)</f>
        <v>8</v>
      </c>
      <c r="W14" s="130">
        <f>ColorFunction($E$30,$E$5:$E$13)</f>
        <v>0</v>
      </c>
      <c r="X14" s="130">
        <f>ColorFunction($E$31,$E$5:$E$13)</f>
        <v>1</v>
      </c>
      <c r="Y14" s="130">
        <f>ColorFunction($E$32,$E$5:$E$13)</f>
        <v>4</v>
      </c>
      <c r="Z14" s="130">
        <f>ColorFunction($E$33,$E$5:$E$13)</f>
        <v>1</v>
      </c>
      <c r="AA14" s="131">
        <f>SUM(AA5:AA13)/(9-Q14)*100</f>
        <v>20</v>
      </c>
      <c r="AB14" s="130">
        <f>COUNTIF(P5:P13,"&gt;2")</f>
        <v>2</v>
      </c>
      <c r="AC14" s="129">
        <f>IF((G14=0),"",SUM(AC5:AC13)/G14*100)</f>
        <v>100</v>
      </c>
    </row>
    <row r="15" spans="1:29" ht="13.5" thickTop="1">
      <c r="A15" s="24">
        <v>10</v>
      </c>
      <c r="B15" s="3">
        <v>481</v>
      </c>
      <c r="C15" s="3">
        <v>5</v>
      </c>
      <c r="D15" s="39">
        <v>4</v>
      </c>
      <c r="E15" s="48">
        <v>5</v>
      </c>
      <c r="F15" s="91">
        <v>5</v>
      </c>
      <c r="G15" s="48">
        <v>1</v>
      </c>
      <c r="H15" s="52"/>
      <c r="I15" s="68"/>
      <c r="J15" s="51"/>
      <c r="K15" s="52">
        <v>1</v>
      </c>
      <c r="L15" s="53"/>
      <c r="M15" s="69"/>
      <c r="N15" s="52"/>
      <c r="O15" s="53"/>
      <c r="P15" s="91">
        <v>2</v>
      </c>
      <c r="Q15" s="68">
        <v>1</v>
      </c>
      <c r="R15" s="69"/>
      <c r="S15" s="69"/>
      <c r="T15" s="122"/>
      <c r="U15" s="124"/>
      <c r="V15" s="124">
        <f t="shared" ref="V15:V23" si="3">IF(Q15=0,"",P15)</f>
        <v>2</v>
      </c>
      <c r="W15" s="124"/>
      <c r="X15" s="124"/>
      <c r="Y15" s="124"/>
      <c r="Z15" s="124"/>
      <c r="AA15" s="124" t="str">
        <f t="shared" ref="AA15:AA23" si="4">IF(AND(Q15="",P15=1),1,"")</f>
        <v/>
      </c>
      <c r="AB15" s="124"/>
      <c r="AC15" s="125">
        <f t="shared" ref="AC15:AC23" si="5">IF(AND(G15=""),"",SUM(K15))</f>
        <v>1</v>
      </c>
    </row>
    <row r="16" spans="1:29">
      <c r="A16" s="25">
        <v>11</v>
      </c>
      <c r="B16" s="2">
        <v>319</v>
      </c>
      <c r="C16" s="2">
        <v>4</v>
      </c>
      <c r="D16" s="40">
        <v>16</v>
      </c>
      <c r="E16" s="56">
        <v>4</v>
      </c>
      <c r="F16" s="55">
        <v>4</v>
      </c>
      <c r="G16" s="56"/>
      <c r="H16" s="57">
        <v>1</v>
      </c>
      <c r="I16" s="58"/>
      <c r="J16" s="59"/>
      <c r="K16" s="57">
        <v>1</v>
      </c>
      <c r="L16" s="60"/>
      <c r="M16" s="61"/>
      <c r="N16" s="57"/>
      <c r="O16" s="60"/>
      <c r="P16" s="55">
        <v>1</v>
      </c>
      <c r="Q16" s="58"/>
      <c r="R16" s="61"/>
      <c r="S16" s="61"/>
      <c r="T16" s="121"/>
      <c r="U16" s="126"/>
      <c r="V16" s="124" t="str">
        <f t="shared" si="3"/>
        <v/>
      </c>
      <c r="W16" s="126"/>
      <c r="X16" s="126"/>
      <c r="Y16" s="126"/>
      <c r="Z16" s="126"/>
      <c r="AA16" s="124">
        <f t="shared" si="4"/>
        <v>1</v>
      </c>
      <c r="AB16" s="126"/>
      <c r="AC16" s="121" t="str">
        <f t="shared" si="5"/>
        <v/>
      </c>
    </row>
    <row r="17" spans="1:29">
      <c r="A17" s="25">
        <v>12</v>
      </c>
      <c r="B17" s="2">
        <v>431</v>
      </c>
      <c r="C17" s="2">
        <v>5</v>
      </c>
      <c r="D17" s="40">
        <v>2</v>
      </c>
      <c r="E17" s="48">
        <v>5</v>
      </c>
      <c r="F17" s="55">
        <v>4</v>
      </c>
      <c r="G17" s="56">
        <v>1</v>
      </c>
      <c r="H17" s="57"/>
      <c r="I17" s="58"/>
      <c r="J17" s="59"/>
      <c r="K17" s="57"/>
      <c r="L17" s="60">
        <v>1</v>
      </c>
      <c r="M17" s="61"/>
      <c r="N17" s="57"/>
      <c r="O17" s="60"/>
      <c r="P17" s="55">
        <v>2</v>
      </c>
      <c r="Q17" s="58">
        <v>1</v>
      </c>
      <c r="R17" s="61"/>
      <c r="S17" s="61"/>
      <c r="T17" s="121"/>
      <c r="U17" s="126"/>
      <c r="V17" s="124">
        <f t="shared" si="3"/>
        <v>2</v>
      </c>
      <c r="W17" s="126"/>
      <c r="X17" s="126"/>
      <c r="Y17" s="126"/>
      <c r="Z17" s="126"/>
      <c r="AA17" s="124" t="str">
        <f t="shared" si="4"/>
        <v/>
      </c>
      <c r="AB17" s="126"/>
      <c r="AC17" s="121">
        <f t="shared" si="5"/>
        <v>0</v>
      </c>
    </row>
    <row r="18" spans="1:29">
      <c r="A18" s="25">
        <v>13</v>
      </c>
      <c r="B18" s="2">
        <v>122</v>
      </c>
      <c r="C18" s="2">
        <v>3</v>
      </c>
      <c r="D18" s="40">
        <v>18</v>
      </c>
      <c r="E18" s="56">
        <v>3</v>
      </c>
      <c r="F18" s="174">
        <v>3</v>
      </c>
      <c r="G18" s="56"/>
      <c r="H18" s="57"/>
      <c r="I18" s="58"/>
      <c r="J18" s="59"/>
      <c r="K18" s="57"/>
      <c r="L18" s="60"/>
      <c r="M18" s="61"/>
      <c r="N18" s="57"/>
      <c r="O18" s="60"/>
      <c r="P18" s="55">
        <v>2</v>
      </c>
      <c r="Q18" s="58">
        <v>1</v>
      </c>
      <c r="R18" s="61"/>
      <c r="S18" s="61"/>
      <c r="T18" s="121"/>
      <c r="U18" s="126"/>
      <c r="V18" s="124">
        <f t="shared" si="3"/>
        <v>2</v>
      </c>
      <c r="W18" s="126"/>
      <c r="X18" s="126"/>
      <c r="Y18" s="126"/>
      <c r="Z18" s="126"/>
      <c r="AA18" s="124" t="str">
        <f t="shared" si="4"/>
        <v/>
      </c>
      <c r="AB18" s="126"/>
      <c r="AC18" s="121" t="str">
        <f t="shared" si="5"/>
        <v/>
      </c>
    </row>
    <row r="19" spans="1:29">
      <c r="A19" s="25">
        <v>14</v>
      </c>
      <c r="B19" s="2">
        <v>379</v>
      </c>
      <c r="C19" s="2">
        <v>4</v>
      </c>
      <c r="D19" s="40">
        <v>6</v>
      </c>
      <c r="E19" s="139">
        <v>7</v>
      </c>
      <c r="F19" s="55">
        <v>7</v>
      </c>
      <c r="G19" s="56">
        <v>1</v>
      </c>
      <c r="H19" s="57"/>
      <c r="I19" s="58"/>
      <c r="J19" s="59"/>
      <c r="K19" s="57"/>
      <c r="L19" s="60">
        <v>1</v>
      </c>
      <c r="M19" s="61"/>
      <c r="N19" s="57"/>
      <c r="O19" s="60"/>
      <c r="P19" s="55">
        <v>2</v>
      </c>
      <c r="Q19" s="58"/>
      <c r="R19" s="61"/>
      <c r="S19" s="61"/>
      <c r="T19" s="121"/>
      <c r="U19" s="126"/>
      <c r="V19" s="124" t="str">
        <f t="shared" si="3"/>
        <v/>
      </c>
      <c r="W19" s="126"/>
      <c r="X19" s="126"/>
      <c r="Y19" s="126"/>
      <c r="Z19" s="126"/>
      <c r="AA19" s="124" t="str">
        <f t="shared" si="4"/>
        <v/>
      </c>
      <c r="AB19" s="126"/>
      <c r="AC19" s="121">
        <f t="shared" si="5"/>
        <v>0</v>
      </c>
    </row>
    <row r="20" spans="1:29">
      <c r="A20" s="25">
        <v>15</v>
      </c>
      <c r="B20" s="2">
        <v>316</v>
      </c>
      <c r="C20" s="2">
        <v>4</v>
      </c>
      <c r="D20" s="40">
        <v>8</v>
      </c>
      <c r="E20" s="56">
        <v>4</v>
      </c>
      <c r="F20" s="55">
        <v>4</v>
      </c>
      <c r="G20" s="56">
        <v>1</v>
      </c>
      <c r="H20" s="57"/>
      <c r="I20" s="58"/>
      <c r="J20" s="59"/>
      <c r="K20" s="57">
        <v>1</v>
      </c>
      <c r="L20" s="60"/>
      <c r="M20" s="61"/>
      <c r="N20" s="57"/>
      <c r="O20" s="60"/>
      <c r="P20" s="55">
        <v>2</v>
      </c>
      <c r="Q20" s="58">
        <v>1</v>
      </c>
      <c r="R20" s="61"/>
      <c r="S20" s="61"/>
      <c r="T20" s="121"/>
      <c r="U20" s="126"/>
      <c r="V20" s="124">
        <f t="shared" si="3"/>
        <v>2</v>
      </c>
      <c r="W20" s="126"/>
      <c r="X20" s="126"/>
      <c r="Y20" s="126"/>
      <c r="Z20" s="126"/>
      <c r="AA20" s="124" t="str">
        <f t="shared" si="4"/>
        <v/>
      </c>
      <c r="AB20" s="126"/>
      <c r="AC20" s="121">
        <f t="shared" si="5"/>
        <v>1</v>
      </c>
    </row>
    <row r="21" spans="1:29">
      <c r="A21" s="25">
        <v>16</v>
      </c>
      <c r="B21" s="2">
        <v>322</v>
      </c>
      <c r="C21" s="2">
        <v>4</v>
      </c>
      <c r="D21" s="40">
        <v>14</v>
      </c>
      <c r="E21" s="56">
        <v>4</v>
      </c>
      <c r="F21" s="55">
        <v>4</v>
      </c>
      <c r="G21" s="56">
        <v>1</v>
      </c>
      <c r="H21" s="57"/>
      <c r="I21" s="58"/>
      <c r="J21" s="59"/>
      <c r="K21" s="57">
        <v>1</v>
      </c>
      <c r="L21" s="60"/>
      <c r="M21" s="61"/>
      <c r="N21" s="57"/>
      <c r="O21" s="60"/>
      <c r="P21" s="55">
        <v>1</v>
      </c>
      <c r="Q21" s="58"/>
      <c r="R21" s="61"/>
      <c r="S21" s="61"/>
      <c r="T21" s="121"/>
      <c r="U21" s="126"/>
      <c r="V21" s="124" t="str">
        <f t="shared" si="3"/>
        <v/>
      </c>
      <c r="W21" s="126"/>
      <c r="X21" s="126"/>
      <c r="Y21" s="126"/>
      <c r="Z21" s="126"/>
      <c r="AA21" s="124">
        <f t="shared" si="4"/>
        <v>1</v>
      </c>
      <c r="AB21" s="126"/>
      <c r="AC21" s="121">
        <f t="shared" si="5"/>
        <v>1</v>
      </c>
    </row>
    <row r="22" spans="1:29">
      <c r="A22" s="25">
        <v>17</v>
      </c>
      <c r="B22" s="2">
        <v>345</v>
      </c>
      <c r="C22" s="2">
        <v>4</v>
      </c>
      <c r="D22" s="40">
        <v>10</v>
      </c>
      <c r="E22" s="56">
        <v>4</v>
      </c>
      <c r="F22" s="55">
        <v>4</v>
      </c>
      <c r="G22" s="56"/>
      <c r="H22" s="57">
        <v>1</v>
      </c>
      <c r="I22" s="58"/>
      <c r="J22" s="59">
        <v>1</v>
      </c>
      <c r="K22" s="57"/>
      <c r="L22" s="60"/>
      <c r="M22" s="61"/>
      <c r="N22" s="57">
        <v>1</v>
      </c>
      <c r="O22" s="60">
        <v>1</v>
      </c>
      <c r="P22" s="55">
        <v>1</v>
      </c>
      <c r="Q22" s="58"/>
      <c r="R22" s="61"/>
      <c r="S22" s="61"/>
      <c r="T22" s="121"/>
      <c r="U22" s="126"/>
      <c r="V22" s="124" t="str">
        <f t="shared" si="3"/>
        <v/>
      </c>
      <c r="W22" s="126"/>
      <c r="X22" s="126"/>
      <c r="Y22" s="126"/>
      <c r="Z22" s="126"/>
      <c r="AA22" s="124">
        <f t="shared" si="4"/>
        <v>1</v>
      </c>
      <c r="AB22" s="126"/>
      <c r="AC22" s="121" t="str">
        <f t="shared" si="5"/>
        <v/>
      </c>
    </row>
    <row r="23" spans="1:29" ht="13.5" thickBot="1">
      <c r="A23" s="28">
        <v>18</v>
      </c>
      <c r="B23" s="5">
        <v>281</v>
      </c>
      <c r="C23" s="5">
        <v>4</v>
      </c>
      <c r="D23" s="43">
        <v>12</v>
      </c>
      <c r="E23" s="56">
        <v>4</v>
      </c>
      <c r="F23" s="70">
        <v>4</v>
      </c>
      <c r="G23" s="71"/>
      <c r="H23" s="72">
        <v>1</v>
      </c>
      <c r="I23" s="73"/>
      <c r="J23" s="74"/>
      <c r="K23" s="72">
        <v>1</v>
      </c>
      <c r="L23" s="75"/>
      <c r="M23" s="76"/>
      <c r="N23" s="72"/>
      <c r="O23" s="75"/>
      <c r="P23" s="70">
        <v>2</v>
      </c>
      <c r="Q23" s="73">
        <v>1</v>
      </c>
      <c r="R23" s="76"/>
      <c r="S23" s="76"/>
      <c r="T23" s="133"/>
      <c r="U23" s="132"/>
      <c r="V23" s="124">
        <f t="shared" si="3"/>
        <v>2</v>
      </c>
      <c r="W23" s="132"/>
      <c r="X23" s="132"/>
      <c r="Y23" s="132"/>
      <c r="Z23" s="132"/>
      <c r="AA23" s="124" t="str">
        <f t="shared" si="4"/>
        <v/>
      </c>
      <c r="AB23" s="132"/>
      <c r="AC23" s="128" t="str">
        <f t="shared" si="5"/>
        <v/>
      </c>
    </row>
    <row r="24" spans="1:29" ht="14.25" thickTop="1" thickBot="1">
      <c r="A24" s="7"/>
      <c r="B24" s="8">
        <f>SUM(B15:B23)</f>
        <v>2996</v>
      </c>
      <c r="C24" s="8">
        <f>SUM(C15:C23)</f>
        <v>37</v>
      </c>
      <c r="D24" s="42" t="s">
        <v>6</v>
      </c>
      <c r="E24" s="30">
        <f>SUM(E15:E23)</f>
        <v>40</v>
      </c>
      <c r="F24" s="30">
        <f>SUM(F15:F23)</f>
        <v>39</v>
      </c>
      <c r="G24" s="37">
        <f>SUM(G15:G23)</f>
        <v>5</v>
      </c>
      <c r="H24" s="10">
        <f>SUM(H15:H23)</f>
        <v>3</v>
      </c>
      <c r="I24" s="29">
        <f>SUM(I15:I23)</f>
        <v>0</v>
      </c>
      <c r="J24" s="35">
        <f>IF((A29=27),"",(SUM(J15:J23)/SUM(J15:L23))*100)</f>
        <v>12.5</v>
      </c>
      <c r="K24" s="35">
        <f>IF((A29=27),"",(SUM(K15:K23)/SUM(J15:L23))*100)</f>
        <v>62.5</v>
      </c>
      <c r="L24" s="35">
        <f>IF((A29=27),"",(SUM(L15:L23)/SUM(J15:L23))*100)</f>
        <v>25</v>
      </c>
      <c r="M24" s="15">
        <f>SUM(M15:M23)</f>
        <v>0</v>
      </c>
      <c r="N24" s="10">
        <f>SUM(N15:N23)</f>
        <v>1</v>
      </c>
      <c r="O24" s="17">
        <f>SUM(O15:O23)</f>
        <v>1</v>
      </c>
      <c r="P24" s="30">
        <f>SUM(P15:P23)</f>
        <v>15</v>
      </c>
      <c r="Q24" s="29">
        <f>SUM(Q15:Q23)</f>
        <v>5</v>
      </c>
      <c r="R24" s="153"/>
      <c r="S24" s="15">
        <f>IF(Q24=0,"",SUM(S15:S23)/Q24)</f>
        <v>0</v>
      </c>
      <c r="T24" s="129"/>
      <c r="U24" s="130"/>
      <c r="V24" s="129">
        <f>SUM(V15:V23)</f>
        <v>10</v>
      </c>
      <c r="W24" s="130">
        <f>ColorFunction($E$30,$E$15:$E$23)</f>
        <v>0</v>
      </c>
      <c r="X24" s="130">
        <f>ColorFunction($E$31,$E$15:$E$23)</f>
        <v>0</v>
      </c>
      <c r="Y24" s="130">
        <f>ColorFunction($E$32,$E$15:$E$23)</f>
        <v>0</v>
      </c>
      <c r="Z24" s="130">
        <f>ColorFunction($E$33,$E$15:$E$23)</f>
        <v>1</v>
      </c>
      <c r="AA24" s="131">
        <f>SUM(AA15:AA23)/(9-Q24)*100</f>
        <v>75</v>
      </c>
      <c r="AB24" s="130">
        <f>COUNTIF(P15:P23,"&gt;2")</f>
        <v>0</v>
      </c>
      <c r="AC24" s="131">
        <f>IF((G24=0),"",SUM(AC15:AC23)/G24*100)</f>
        <v>60</v>
      </c>
    </row>
    <row r="25" spans="1:29" ht="14.25" thickTop="1" thickBot="1">
      <c r="A25" s="6"/>
      <c r="B25" s="9">
        <f>SUM(B24,B14)</f>
        <v>5763</v>
      </c>
      <c r="C25" s="9">
        <f>SUM(C24,C14)</f>
        <v>73</v>
      </c>
      <c r="D25" s="44" t="s">
        <v>7</v>
      </c>
      <c r="E25" s="81">
        <f>IF(E14=0,"0",(E24+E14))</f>
        <v>81</v>
      </c>
      <c r="F25" s="30">
        <f>SUM(F14,F24)</f>
        <v>78</v>
      </c>
      <c r="G25" s="18">
        <f>SUM(G24,G14)</f>
        <v>9</v>
      </c>
      <c r="H25" s="11">
        <f>SUM(H24,H14)</f>
        <v>5</v>
      </c>
      <c r="I25" s="20">
        <f>SUM(I24,I14)</f>
        <v>1</v>
      </c>
      <c r="J25" s="36">
        <f>IF((A28=27),"",(SUM(J14,J24)/2))</f>
        <v>14.583333333333332</v>
      </c>
      <c r="K25" s="23">
        <f>IF((A28=27),"",(SUM(K14,K24)/2))</f>
        <v>72.916666666666671</v>
      </c>
      <c r="L25" s="32">
        <f>IF((A28=27),"",(SUM(L14,L24)/2))</f>
        <v>12.5</v>
      </c>
      <c r="M25" s="33">
        <f>SUM(M24,M14)</f>
        <v>0</v>
      </c>
      <c r="N25" s="11">
        <f>SUM(N24,N14)</f>
        <v>3</v>
      </c>
      <c r="O25" s="21">
        <f>SUM(O24,O14)</f>
        <v>1</v>
      </c>
      <c r="P25" s="92">
        <f>IF(P14+P24=0,"",SUM(P24,P14))</f>
        <v>33</v>
      </c>
      <c r="Q25" s="20">
        <f>IF(Q14+Q24=0,"",SUM(Q24,Q14))</f>
        <v>9</v>
      </c>
      <c r="R25" s="154"/>
      <c r="S25" s="33">
        <f>IF(Q25="","",SUM(S24,S14)/2)</f>
        <v>0</v>
      </c>
      <c r="T25" s="80">
        <f>IF(N25=0,"",(O25)/N25*100)</f>
        <v>33.333333333333329</v>
      </c>
      <c r="U25" s="82">
        <f>IF(Q25="","",(Q25)/18*100)</f>
        <v>50</v>
      </c>
      <c r="V25" s="93">
        <f>IF(Q25="","",(V14+V24)/Q25)</f>
        <v>2</v>
      </c>
      <c r="W25" s="82">
        <f>SUM(W14,W24)</f>
        <v>0</v>
      </c>
      <c r="X25" s="82">
        <f>IF(X14+X24=0,"",SUM(X14,X24))</f>
        <v>1</v>
      </c>
      <c r="Y25" s="82">
        <f>SUM(Y14,Y24)</f>
        <v>4</v>
      </c>
      <c r="Z25" s="82">
        <f>SUM(Z14,Z24)</f>
        <v>2</v>
      </c>
      <c r="AA25" s="101">
        <f>IF(Q25="","",SUM(AA5:AA13,AA15:AA23)/SUM(18-Q25)*100)</f>
        <v>44.444444444444443</v>
      </c>
      <c r="AB25" s="82">
        <f>SUM(AB14,AB24)</f>
        <v>2</v>
      </c>
      <c r="AC25" s="102">
        <f>SUM(AC24,AC14)/2</f>
        <v>80</v>
      </c>
    </row>
    <row r="26" spans="1:29" ht="13.5" thickTop="1"/>
    <row r="27" spans="1:29">
      <c r="E27" s="85" t="s">
        <v>56</v>
      </c>
    </row>
    <row r="28" spans="1:29" ht="15.75" thickBot="1">
      <c r="A28" s="103">
        <f>COUNTBLANK(I5:K13)</f>
        <v>20</v>
      </c>
      <c r="W28" s="155" t="s">
        <v>115</v>
      </c>
    </row>
    <row r="29" spans="1:29" ht="14.25" thickTop="1" thickBot="1">
      <c r="A29" s="103">
        <f>COUNTBLANK(I15:K23)</f>
        <v>21</v>
      </c>
      <c r="E29" t="s">
        <v>54</v>
      </c>
      <c r="S29" s="37" t="s">
        <v>94</v>
      </c>
      <c r="T29" s="14"/>
      <c r="W29" s="156" t="s">
        <v>116</v>
      </c>
      <c r="X29" s="160" t="s">
        <v>123</v>
      </c>
      <c r="Y29" s="156" t="s">
        <v>109</v>
      </c>
    </row>
    <row r="30" spans="1:29" ht="14.25" thickTop="1" thickBot="1">
      <c r="A30" s="103">
        <f>SUM(L5:L23)</f>
        <v>2</v>
      </c>
      <c r="E30" s="123" t="s">
        <v>79</v>
      </c>
      <c r="S30" s="30" t="s">
        <v>95</v>
      </c>
      <c r="T30" s="30">
        <f>SUMIF(C:C,"3",E:E)/COUNTIF(C:C,3)</f>
        <v>3.6666666666666665</v>
      </c>
      <c r="W30" s="156" t="s">
        <v>117</v>
      </c>
      <c r="X30" s="118">
        <f>COUNTIFS(R5:R23,"&gt;=45",R5:R23,"&lt;=70")</f>
        <v>0</v>
      </c>
      <c r="Y30" s="157" t="str">
        <f>IF(X30=0,"",AVERAGEIFS(S5:S23,R5:R23,"&gt;=45",R5:R23,"&lt;=70"))</f>
        <v/>
      </c>
    </row>
    <row r="31" spans="1:29" ht="14.25" thickTop="1" thickBot="1">
      <c r="E31" s="88" t="s">
        <v>51</v>
      </c>
      <c r="S31" s="30" t="s">
        <v>96</v>
      </c>
      <c r="T31" s="30">
        <f>SUMIF(C:C,"4",E:E)/COUNTIF(C:C,4)</f>
        <v>4.3636363636363633</v>
      </c>
      <c r="W31" s="158" t="s">
        <v>118</v>
      </c>
      <c r="X31" s="118">
        <f>COUNTIFS(R5:R23,"&gt;=71",R5:R23,"&lt;=90")</f>
        <v>0</v>
      </c>
      <c r="Y31" s="157" t="str">
        <f>IF(X31=0,"",AVERAGEIFS(S5:S23,R5:R23,"&gt;=71",R5:R23,"&lt;=90"))</f>
        <v/>
      </c>
    </row>
    <row r="32" spans="1:29" ht="14.25" thickTop="1" thickBot="1">
      <c r="E32" s="119" t="s">
        <v>52</v>
      </c>
      <c r="S32" s="30" t="s">
        <v>97</v>
      </c>
      <c r="T32" s="30">
        <f>SUMIF(C:C,"5",E:E)/COUNTIF(C:C,5)</f>
        <v>5.5</v>
      </c>
      <c r="W32" s="158" t="s">
        <v>119</v>
      </c>
      <c r="X32" s="118">
        <f>COUNTIFS(R5:R23,"&gt;=91",R5:R23,"&lt;=115")</f>
        <v>0</v>
      </c>
      <c r="Y32" s="159" t="str">
        <f>IF(X32=0,"",AVERAGEIFS(S5:S23,R5:R23,"&gt;=91",R5:R23,"&lt;=115"))</f>
        <v/>
      </c>
    </row>
    <row r="33" spans="5:26" ht="14.25" thickTop="1" thickBot="1">
      <c r="E33" s="89" t="s">
        <v>55</v>
      </c>
      <c r="F33" s="89"/>
      <c r="G33" s="89"/>
      <c r="W33" s="158" t="s">
        <v>120</v>
      </c>
      <c r="X33" s="118">
        <f>COUNTIFS(R5:R23,"&gt;=116",R5:R23,"&lt;=140")</f>
        <v>0</v>
      </c>
      <c r="Y33" s="157" t="str">
        <f>IF(X33=0,"",AVERAGEIFS(S5:S23,R5:R23,"&gt;=116",R5:R23,"&lt;=140"))</f>
        <v/>
      </c>
    </row>
    <row r="34" spans="5:26" ht="14.25" thickTop="1" thickBot="1">
      <c r="S34" s="30" t="s">
        <v>102</v>
      </c>
      <c r="T34" s="136">
        <f>IF(E25="0","",SUM(E5:E8)-SUM(C5:C8))</f>
        <v>3</v>
      </c>
      <c r="W34" s="158" t="s">
        <v>121</v>
      </c>
      <c r="X34" s="118">
        <f>COUNTIFS(R5:R23,"&gt;=141",R5:R23,"&lt;=161")</f>
        <v>0</v>
      </c>
      <c r="Y34" s="157" t="str">
        <f>IF(X34=0,"",AVERAGEIFS(S5:S23,R5:R23,"&gt;=141",R5:R23,"&lt;=160"))</f>
        <v/>
      </c>
    </row>
    <row r="35" spans="5:26" ht="14.25" thickTop="1" thickBot="1">
      <c r="S35" s="30" t="s">
        <v>103</v>
      </c>
      <c r="T35" s="136">
        <f>IF(E25="0","",SUM(E20:E23)-SUM(C20:C23))</f>
        <v>0</v>
      </c>
      <c r="W35" s="158" t="s">
        <v>122</v>
      </c>
      <c r="X35" s="118">
        <f>COUNTIFS(R5:R23,"&gt;=161",R5:R23,"&lt;=180")</f>
        <v>0</v>
      </c>
      <c r="Y35" s="157" t="str">
        <f>IF(X35=0,"",AVERAGEIFS(S5:S23,R5:R23,"&gt;=161",R5:R23,"&lt;=180"))</f>
        <v/>
      </c>
    </row>
    <row r="36" spans="5:26" ht="13.5" thickTop="1"/>
    <row r="37" spans="5:26" ht="13.5" thickBot="1">
      <c r="W37" s="98" t="s">
        <v>124</v>
      </c>
    </row>
    <row r="38" spans="5:26" ht="14.25" thickTop="1" thickBot="1">
      <c r="W38" s="156" t="s">
        <v>116</v>
      </c>
      <c r="X38" s="160" t="s">
        <v>123</v>
      </c>
      <c r="Y38" s="165" t="s">
        <v>138</v>
      </c>
      <c r="Z38" s="166" t="s">
        <v>135</v>
      </c>
    </row>
    <row r="39" spans="5:26" ht="14.25" thickTop="1" thickBot="1">
      <c r="W39" s="158" t="s">
        <v>139</v>
      </c>
      <c r="X39" s="118">
        <f>COUNTIFS(S5:S23,"&gt;=0,1",S5:S23,"&lt;=0,9")</f>
        <v>0</v>
      </c>
      <c r="Y39" s="86" t="str">
        <f>IF(X39=0,"",COUNTIFS(P5:P23,"=1",S5:S23,"&lt;1"))</f>
        <v/>
      </c>
      <c r="Z39" s="86" t="str">
        <f t="shared" ref="Z39" si="6">IF(X39=0,"",Y39/X39*100)</f>
        <v/>
      </c>
    </row>
    <row r="40" spans="5:26" ht="14.25" thickTop="1" thickBot="1">
      <c r="W40" s="156" t="s">
        <v>125</v>
      </c>
      <c r="X40" s="118">
        <f>COUNTIFS(S5:S23,"&gt;=1",S5:S23,"&lt;=1,5")</f>
        <v>0</v>
      </c>
      <c r="Y40" s="86" t="str">
        <f>IF(X40=0,"",COUNTIFS(P5:P23,"=1",S5:S23,"&gt;=1",S5:S23,"&lt;=1,5"))</f>
        <v/>
      </c>
      <c r="Z40" s="86" t="str">
        <f>IF(X40=0,"",Y40/X40*100)</f>
        <v/>
      </c>
    </row>
    <row r="41" spans="5:26" ht="14.25" thickTop="1" thickBot="1">
      <c r="W41" s="156" t="s">
        <v>126</v>
      </c>
      <c r="X41" s="118">
        <f>COUNTIFS(S5:S23,"&gt;=1,6",S5:S23,"&lt;=3")</f>
        <v>0</v>
      </c>
      <c r="Y41" s="86" t="str">
        <f>IF(X41=0,"",COUNTIFS(P5:P23,"=1",S5:S23,"&gt;=1,6",S5:S23,"&lt;=3"))</f>
        <v/>
      </c>
      <c r="Z41" s="86" t="str">
        <f t="shared" ref="Z41:Z44" si="7">IF(X41=0,"",Y41/X41*100)</f>
        <v/>
      </c>
    </row>
    <row r="42" spans="5:26" ht="14.25" thickTop="1" thickBot="1">
      <c r="W42" s="156" t="s">
        <v>127</v>
      </c>
      <c r="X42" s="118">
        <f>COUNTIFS(S5:S23,"&gt;=3,1",S5:S23,"&lt;=4,5")</f>
        <v>0</v>
      </c>
      <c r="Y42" s="86" t="str">
        <f>IF(X42=0,"",COUNTIFS(P5:P23,"=1",S5:S23,"&gt;=3,1",S5:S23,"&lt;=4,5"))</f>
        <v/>
      </c>
      <c r="Z42" s="86" t="str">
        <f t="shared" si="7"/>
        <v/>
      </c>
    </row>
    <row r="43" spans="5:26" ht="14.25" thickTop="1" thickBot="1">
      <c r="W43" s="156" t="s">
        <v>128</v>
      </c>
      <c r="X43" s="118">
        <f>COUNTIFS(S5:S23,"&gt;=4,6",S5:S23,"&lt;=6")</f>
        <v>0</v>
      </c>
      <c r="Y43" s="86" t="str">
        <f>IF(X43=0,"",COUNTIFS(P5:P23,"=1",S5:S23,"&gt;=4,6",S5:S23,"&lt;=6"))</f>
        <v/>
      </c>
      <c r="Z43" s="86" t="str">
        <f t="shared" si="7"/>
        <v/>
      </c>
    </row>
    <row r="44" spans="5:26" ht="14.25" thickTop="1" thickBot="1">
      <c r="W44" s="158" t="s">
        <v>136</v>
      </c>
      <c r="X44" s="118">
        <f>COUNTIFS(S5:S23,"&gt;6")</f>
        <v>0</v>
      </c>
      <c r="Y44" s="86" t="str">
        <f>IF(X44=0,"",COUNTIFS(P5:P23,"=1",S5:S23,"&gt;6"))</f>
        <v/>
      </c>
      <c r="Z44" s="86" t="str">
        <f t="shared" si="7"/>
        <v/>
      </c>
    </row>
    <row r="45" spans="5:26" ht="13.5" thickTop="1"/>
  </sheetData>
  <sheetProtection formatCells="0" selectLockedCells="1"/>
  <phoneticPr fontId="0" type="noConversion"/>
  <pageMargins left="0.75" right="0.75" top="1" bottom="1" header="0.5" footer="0.5"/>
  <pageSetup paperSize="9" orientation="portrait" horizontalDpi="4294967293" verticalDpi="0" r:id="rId1"/>
  <headerFooter alignWithMargins="0"/>
</worksheet>
</file>

<file path=xl/worksheets/sheet9.xml><?xml version="1.0" encoding="utf-8"?>
<worksheet xmlns="http://schemas.openxmlformats.org/spreadsheetml/2006/main" xmlns:r="http://schemas.openxmlformats.org/officeDocument/2006/relationships">
  <sheetPr codeName="Sheet6"/>
  <dimension ref="A1:AC45"/>
  <sheetViews>
    <sheetView workbookViewId="0">
      <selection activeCell="AA25" sqref="AA25"/>
    </sheetView>
  </sheetViews>
  <sheetFormatPr defaultRowHeight="12.75"/>
  <cols>
    <col min="1" max="1" width="4.85546875" customWidth="1"/>
    <col min="2" max="2" width="7.140625" customWidth="1"/>
    <col min="3" max="3" width="3.85546875" bestFit="1" customWidth="1"/>
    <col min="4" max="4" width="7.140625" bestFit="1" customWidth="1"/>
    <col min="5" max="5" width="5.85546875" bestFit="1" customWidth="1"/>
    <col min="6" max="6" width="7.28515625" customWidth="1"/>
    <col min="7" max="8" width="6.85546875" customWidth="1"/>
    <col min="9" max="9" width="8" customWidth="1"/>
    <col min="10" max="10" width="8.5703125" customWidth="1"/>
    <col min="12" max="12" width="7.42578125" bestFit="1" customWidth="1"/>
    <col min="13" max="13" width="10.140625" bestFit="1" customWidth="1"/>
    <col min="15" max="15" width="8.42578125" bestFit="1" customWidth="1"/>
    <col min="16" max="16" width="6.85546875" customWidth="1"/>
    <col min="17" max="18" width="6.28515625" customWidth="1"/>
    <col min="19" max="19" width="9.42578125" customWidth="1"/>
    <col min="20" max="20" width="5.5703125" customWidth="1"/>
    <col min="21" max="21" width="10" customWidth="1"/>
    <col min="22" max="22" width="9.28515625" bestFit="1" customWidth="1"/>
    <col min="23" max="24" width="7.28515625" bestFit="1" customWidth="1"/>
    <col min="25" max="25" width="7.5703125" bestFit="1" customWidth="1"/>
    <col min="26" max="26" width="6.5703125" bestFit="1" customWidth="1"/>
    <col min="27" max="27" width="11.7109375" bestFit="1" customWidth="1"/>
    <col min="28" max="28" width="8.140625" bestFit="1" customWidth="1"/>
    <col min="29" max="29" width="19.7109375" bestFit="1" customWidth="1"/>
  </cols>
  <sheetData>
    <row r="1" spans="1:29" ht="18">
      <c r="A1" s="46" t="s">
        <v>2</v>
      </c>
      <c r="B1" s="45"/>
      <c r="C1" s="45"/>
      <c r="D1" s="45"/>
      <c r="E1" s="45"/>
      <c r="F1" s="45"/>
      <c r="J1" s="47" t="str">
        <f>IF(E25="0","0","1")</f>
        <v>1</v>
      </c>
      <c r="L1" s="45" t="s">
        <v>46</v>
      </c>
      <c r="M1" s="100">
        <v>39924</v>
      </c>
      <c r="O1" s="85" t="s">
        <v>75</v>
      </c>
      <c r="Q1" s="117">
        <v>4.5</v>
      </c>
      <c r="R1" s="152"/>
      <c r="T1" s="85" t="s">
        <v>76</v>
      </c>
      <c r="V1" s="117">
        <v>3</v>
      </c>
      <c r="X1" t="s">
        <v>149</v>
      </c>
    </row>
    <row r="2" spans="1:29" ht="13.5" thickBot="1">
      <c r="X2" t="s">
        <v>150</v>
      </c>
    </row>
    <row r="3" spans="1:29" ht="14.25" thickTop="1" thickBot="1">
      <c r="A3" s="12"/>
      <c r="B3" s="13"/>
      <c r="C3" s="13"/>
      <c r="D3" s="13"/>
      <c r="E3" s="13"/>
      <c r="F3" s="116"/>
      <c r="G3" s="12"/>
      <c r="H3" s="16" t="s">
        <v>22</v>
      </c>
      <c r="I3" s="13"/>
      <c r="J3" s="12"/>
      <c r="K3" s="146" t="s">
        <v>17</v>
      </c>
      <c r="L3" s="13"/>
      <c r="M3" s="12"/>
      <c r="N3" s="16" t="s">
        <v>12</v>
      </c>
      <c r="O3" s="29"/>
      <c r="P3" s="14"/>
      <c r="Q3" s="14"/>
      <c r="R3" s="151" t="s">
        <v>112</v>
      </c>
      <c r="S3" s="29"/>
      <c r="T3" s="13"/>
      <c r="U3" s="14"/>
      <c r="V3" s="86"/>
      <c r="W3" s="86"/>
      <c r="X3" s="86"/>
      <c r="Y3" s="86"/>
      <c r="Z3" s="86"/>
      <c r="AA3" s="86"/>
      <c r="AB3" s="86"/>
      <c r="AC3" s="86"/>
    </row>
    <row r="4" spans="1:29" ht="14.25" thickTop="1" thickBot="1">
      <c r="A4" s="15" t="s">
        <v>0</v>
      </c>
      <c r="B4" s="10" t="s">
        <v>1</v>
      </c>
      <c r="C4" s="10" t="s">
        <v>3</v>
      </c>
      <c r="D4" s="17" t="s">
        <v>4</v>
      </c>
      <c r="E4" s="30" t="s">
        <v>8</v>
      </c>
      <c r="F4" s="30" t="s">
        <v>74</v>
      </c>
      <c r="G4" s="37" t="s">
        <v>19</v>
      </c>
      <c r="H4" s="17" t="s">
        <v>20</v>
      </c>
      <c r="I4" s="38" t="s">
        <v>21</v>
      </c>
      <c r="J4" s="18" t="s">
        <v>14</v>
      </c>
      <c r="K4" s="19" t="s">
        <v>15</v>
      </c>
      <c r="L4" s="19" t="s">
        <v>16</v>
      </c>
      <c r="M4" s="18" t="s">
        <v>9</v>
      </c>
      <c r="N4" s="19" t="s">
        <v>10</v>
      </c>
      <c r="O4" s="20" t="s">
        <v>11</v>
      </c>
      <c r="P4" s="29" t="s">
        <v>13</v>
      </c>
      <c r="Q4" s="29" t="s">
        <v>23</v>
      </c>
      <c r="R4" s="29" t="s">
        <v>113</v>
      </c>
      <c r="S4" s="87" t="s">
        <v>114</v>
      </c>
      <c r="T4" s="30" t="s">
        <v>18</v>
      </c>
      <c r="U4" s="29" t="s">
        <v>24</v>
      </c>
      <c r="V4" s="87" t="s">
        <v>49</v>
      </c>
      <c r="W4" s="87" t="s">
        <v>79</v>
      </c>
      <c r="X4" s="87" t="s">
        <v>51</v>
      </c>
      <c r="Y4" s="87" t="s">
        <v>52</v>
      </c>
      <c r="Z4" s="87" t="s">
        <v>53</v>
      </c>
      <c r="AA4" s="87" t="s">
        <v>48</v>
      </c>
      <c r="AB4" s="87" t="s">
        <v>81</v>
      </c>
      <c r="AC4" s="87" t="s">
        <v>57</v>
      </c>
    </row>
    <row r="5" spans="1:29" ht="13.5" thickTop="1">
      <c r="A5" s="24">
        <v>1</v>
      </c>
      <c r="B5" s="3">
        <v>307</v>
      </c>
      <c r="C5" s="3">
        <v>4</v>
      </c>
      <c r="D5" s="39">
        <v>11</v>
      </c>
      <c r="E5" s="48">
        <v>4</v>
      </c>
      <c r="F5" s="90">
        <v>4</v>
      </c>
      <c r="G5" s="48">
        <v>1</v>
      </c>
      <c r="H5" s="49"/>
      <c r="I5" s="50"/>
      <c r="J5" s="51"/>
      <c r="K5" s="52">
        <v>1</v>
      </c>
      <c r="L5" s="53"/>
      <c r="M5" s="54"/>
      <c r="N5" s="52"/>
      <c r="O5" s="53"/>
      <c r="P5" s="90">
        <v>2</v>
      </c>
      <c r="Q5" s="68">
        <v>1</v>
      </c>
      <c r="R5" s="54"/>
      <c r="S5" s="54"/>
      <c r="T5" s="125"/>
      <c r="U5" s="124"/>
      <c r="V5" s="124">
        <f t="shared" ref="V5:V13" si="0">IF(Q5=0,"",P5)</f>
        <v>2</v>
      </c>
      <c r="W5" s="124"/>
      <c r="X5" s="124"/>
      <c r="Y5" s="124"/>
      <c r="Z5" s="124"/>
      <c r="AA5" s="124" t="str">
        <f t="shared" ref="AA5:AA13" si="1">IF(AND(Q5="",P5=1),1,"")</f>
        <v/>
      </c>
      <c r="AB5" s="124"/>
      <c r="AC5" s="125">
        <f t="shared" ref="AC5:AC13" si="2">IF(AND(G5=""),"",SUM(K5))</f>
        <v>1</v>
      </c>
    </row>
    <row r="6" spans="1:29">
      <c r="A6" s="25">
        <v>2</v>
      </c>
      <c r="B6" s="2">
        <v>323</v>
      </c>
      <c r="C6" s="2">
        <v>4</v>
      </c>
      <c r="D6" s="40">
        <v>5</v>
      </c>
      <c r="E6" s="56">
        <v>4</v>
      </c>
      <c r="F6" s="55">
        <v>4</v>
      </c>
      <c r="G6" s="56">
        <v>1</v>
      </c>
      <c r="H6" s="57"/>
      <c r="I6" s="58"/>
      <c r="J6" s="59">
        <v>1</v>
      </c>
      <c r="K6" s="57"/>
      <c r="L6" s="60"/>
      <c r="M6" s="61"/>
      <c r="N6" s="57"/>
      <c r="O6" s="60"/>
      <c r="P6" s="55">
        <v>1</v>
      </c>
      <c r="Q6" s="58"/>
      <c r="R6" s="61"/>
      <c r="S6" s="61"/>
      <c r="T6" s="121"/>
      <c r="U6" s="126"/>
      <c r="V6" s="124" t="str">
        <f t="shared" si="0"/>
        <v/>
      </c>
      <c r="W6" s="126"/>
      <c r="X6" s="126"/>
      <c r="Y6" s="126"/>
      <c r="Z6" s="126"/>
      <c r="AA6" s="124">
        <f t="shared" si="1"/>
        <v>1</v>
      </c>
      <c r="AB6" s="126"/>
      <c r="AC6" s="121">
        <f t="shared" si="2"/>
        <v>0</v>
      </c>
    </row>
    <row r="7" spans="1:29">
      <c r="A7" s="25">
        <v>3</v>
      </c>
      <c r="B7" s="2">
        <v>138</v>
      </c>
      <c r="C7" s="2">
        <v>3</v>
      </c>
      <c r="D7" s="40">
        <v>15</v>
      </c>
      <c r="E7" s="168">
        <v>4</v>
      </c>
      <c r="F7" s="55">
        <v>4</v>
      </c>
      <c r="G7" s="56"/>
      <c r="H7" s="57"/>
      <c r="I7" s="58"/>
      <c r="J7" s="59"/>
      <c r="K7" s="57"/>
      <c r="L7" s="60"/>
      <c r="M7" s="61"/>
      <c r="N7" s="57"/>
      <c r="O7" s="60"/>
      <c r="P7" s="55">
        <v>2</v>
      </c>
      <c r="Q7" s="58"/>
      <c r="R7" s="61"/>
      <c r="S7" s="61"/>
      <c r="T7" s="121"/>
      <c r="U7" s="126"/>
      <c r="V7" s="124" t="str">
        <f t="shared" si="0"/>
        <v/>
      </c>
      <c r="W7" s="126"/>
      <c r="X7" s="126"/>
      <c r="Y7" s="126"/>
      <c r="Z7" s="126"/>
      <c r="AA7" s="124" t="str">
        <f t="shared" si="1"/>
        <v/>
      </c>
      <c r="AB7" s="126"/>
      <c r="AC7" s="121" t="str">
        <f t="shared" si="2"/>
        <v/>
      </c>
    </row>
    <row r="8" spans="1:29">
      <c r="A8" s="25">
        <v>4</v>
      </c>
      <c r="B8" s="2">
        <v>310</v>
      </c>
      <c r="C8" s="2">
        <v>4</v>
      </c>
      <c r="D8" s="40">
        <v>13</v>
      </c>
      <c r="E8" s="56">
        <v>4</v>
      </c>
      <c r="F8" s="55">
        <v>4</v>
      </c>
      <c r="G8" s="56"/>
      <c r="H8" s="57">
        <v>1</v>
      </c>
      <c r="I8" s="58"/>
      <c r="J8" s="59"/>
      <c r="K8" s="57">
        <v>1</v>
      </c>
      <c r="L8" s="60"/>
      <c r="M8" s="61"/>
      <c r="N8" s="57"/>
      <c r="O8" s="60"/>
      <c r="P8" s="55">
        <v>2</v>
      </c>
      <c r="Q8" s="58">
        <v>1</v>
      </c>
      <c r="R8" s="61"/>
      <c r="S8" s="61"/>
      <c r="T8" s="121"/>
      <c r="U8" s="126"/>
      <c r="V8" s="124">
        <f t="shared" si="0"/>
        <v>2</v>
      </c>
      <c r="W8" s="126"/>
      <c r="X8" s="126"/>
      <c r="Y8" s="126"/>
      <c r="Z8" s="126"/>
      <c r="AA8" s="124" t="str">
        <f t="shared" si="1"/>
        <v/>
      </c>
      <c r="AB8" s="126"/>
      <c r="AC8" s="121" t="str">
        <f t="shared" si="2"/>
        <v/>
      </c>
    </row>
    <row r="9" spans="1:29">
      <c r="A9" s="25">
        <v>5</v>
      </c>
      <c r="B9" s="2">
        <v>431</v>
      </c>
      <c r="C9" s="2">
        <v>5</v>
      </c>
      <c r="D9" s="40">
        <v>3</v>
      </c>
      <c r="E9" s="56">
        <v>5</v>
      </c>
      <c r="F9" s="55">
        <v>4</v>
      </c>
      <c r="G9" s="56">
        <v>1</v>
      </c>
      <c r="H9" s="57"/>
      <c r="I9" s="58"/>
      <c r="J9" s="59"/>
      <c r="K9" s="57">
        <v>1</v>
      </c>
      <c r="L9" s="60"/>
      <c r="M9" s="61"/>
      <c r="N9" s="57"/>
      <c r="O9" s="60"/>
      <c r="P9" s="55">
        <v>2</v>
      </c>
      <c r="Q9" s="58">
        <v>1</v>
      </c>
      <c r="R9" s="61"/>
      <c r="S9" s="61"/>
      <c r="T9" s="121"/>
      <c r="U9" s="126"/>
      <c r="V9" s="124">
        <f t="shared" si="0"/>
        <v>2</v>
      </c>
      <c r="W9" s="126"/>
      <c r="X9" s="126"/>
      <c r="Y9" s="126"/>
      <c r="Z9" s="126"/>
      <c r="AA9" s="124" t="str">
        <f t="shared" si="1"/>
        <v/>
      </c>
      <c r="AB9" s="126"/>
      <c r="AC9" s="121">
        <f t="shared" si="2"/>
        <v>1</v>
      </c>
    </row>
    <row r="10" spans="1:29">
      <c r="A10" s="25">
        <v>6</v>
      </c>
      <c r="B10" s="2">
        <v>312</v>
      </c>
      <c r="C10" s="2">
        <v>4</v>
      </c>
      <c r="D10" s="40">
        <v>9</v>
      </c>
      <c r="E10" s="168">
        <v>5</v>
      </c>
      <c r="F10" s="55">
        <v>5</v>
      </c>
      <c r="G10" s="56"/>
      <c r="H10" s="57">
        <v>1</v>
      </c>
      <c r="I10" s="58"/>
      <c r="J10" s="59"/>
      <c r="K10" s="57"/>
      <c r="L10" s="60">
        <v>1</v>
      </c>
      <c r="M10" s="61"/>
      <c r="N10" s="57"/>
      <c r="O10" s="60"/>
      <c r="P10" s="55">
        <v>1</v>
      </c>
      <c r="Q10" s="58"/>
      <c r="R10" s="61"/>
      <c r="S10" s="61"/>
      <c r="T10" s="121"/>
      <c r="U10" s="126"/>
      <c r="V10" s="124" t="str">
        <f t="shared" si="0"/>
        <v/>
      </c>
      <c r="W10" s="126"/>
      <c r="X10" s="126"/>
      <c r="Y10" s="126"/>
      <c r="Z10" s="126"/>
      <c r="AA10" s="124">
        <f t="shared" si="1"/>
        <v>1</v>
      </c>
      <c r="AB10" s="126"/>
      <c r="AC10" s="121" t="str">
        <f t="shared" si="2"/>
        <v/>
      </c>
    </row>
    <row r="11" spans="1:29">
      <c r="A11" s="25">
        <v>7</v>
      </c>
      <c r="B11" s="2">
        <v>498</v>
      </c>
      <c r="C11" s="2">
        <v>5</v>
      </c>
      <c r="D11" s="40">
        <v>1</v>
      </c>
      <c r="E11" s="56">
        <v>5</v>
      </c>
      <c r="F11" s="55">
        <v>4</v>
      </c>
      <c r="G11" s="56"/>
      <c r="H11" s="57"/>
      <c r="I11" s="58">
        <v>1</v>
      </c>
      <c r="J11" s="59"/>
      <c r="K11" s="57"/>
      <c r="L11" s="60">
        <v>1</v>
      </c>
      <c r="M11" s="61"/>
      <c r="N11" s="57"/>
      <c r="O11" s="60"/>
      <c r="P11" s="55">
        <v>2</v>
      </c>
      <c r="Q11" s="58">
        <v>1</v>
      </c>
      <c r="R11" s="61"/>
      <c r="S11" s="61"/>
      <c r="T11" s="121"/>
      <c r="U11" s="126"/>
      <c r="V11" s="124">
        <f t="shared" si="0"/>
        <v>2</v>
      </c>
      <c r="W11" s="126"/>
      <c r="X11" s="126"/>
      <c r="Y11" s="126"/>
      <c r="Z11" s="126"/>
      <c r="AA11" s="124" t="str">
        <f t="shared" si="1"/>
        <v/>
      </c>
      <c r="AB11" s="126"/>
      <c r="AC11" s="121" t="str">
        <f t="shared" si="2"/>
        <v/>
      </c>
    </row>
    <row r="12" spans="1:29">
      <c r="A12" s="25">
        <v>8</v>
      </c>
      <c r="B12" s="2">
        <v>138</v>
      </c>
      <c r="C12" s="2">
        <v>3</v>
      </c>
      <c r="D12" s="40">
        <v>17</v>
      </c>
      <c r="E12" s="178">
        <v>4</v>
      </c>
      <c r="F12" s="55">
        <v>4</v>
      </c>
      <c r="G12" s="56"/>
      <c r="H12" s="57"/>
      <c r="I12" s="58"/>
      <c r="J12" s="59"/>
      <c r="K12" s="57"/>
      <c r="L12" s="60"/>
      <c r="M12" s="61"/>
      <c r="N12" s="57">
        <v>1</v>
      </c>
      <c r="O12" s="60"/>
      <c r="P12" s="55">
        <v>2</v>
      </c>
      <c r="Q12" s="58"/>
      <c r="R12" s="61"/>
      <c r="S12" s="61"/>
      <c r="T12" s="121"/>
      <c r="U12" s="126"/>
      <c r="V12" s="124" t="str">
        <f t="shared" si="0"/>
        <v/>
      </c>
      <c r="W12" s="126"/>
      <c r="X12" s="126"/>
      <c r="Y12" s="126"/>
      <c r="Z12" s="126"/>
      <c r="AA12" s="124" t="str">
        <f t="shared" si="1"/>
        <v/>
      </c>
      <c r="AB12" s="126"/>
      <c r="AC12" s="121" t="str">
        <f t="shared" si="2"/>
        <v/>
      </c>
    </row>
    <row r="13" spans="1:29" ht="13.5" thickBot="1">
      <c r="A13" s="26">
        <v>9</v>
      </c>
      <c r="B13" s="4">
        <v>310</v>
      </c>
      <c r="C13" s="4">
        <v>4</v>
      </c>
      <c r="D13" s="41">
        <v>7</v>
      </c>
      <c r="E13" s="173">
        <v>5</v>
      </c>
      <c r="F13" s="84">
        <v>5</v>
      </c>
      <c r="G13" s="62">
        <v>1</v>
      </c>
      <c r="H13" s="63"/>
      <c r="I13" s="64"/>
      <c r="J13" s="65">
        <v>1</v>
      </c>
      <c r="K13" s="63"/>
      <c r="L13" s="66"/>
      <c r="M13" s="67"/>
      <c r="N13" s="63"/>
      <c r="O13" s="66"/>
      <c r="P13" s="84">
        <v>3</v>
      </c>
      <c r="Q13" s="64">
        <v>1</v>
      </c>
      <c r="R13" s="67"/>
      <c r="S13" s="67"/>
      <c r="T13" s="128"/>
      <c r="U13" s="127"/>
      <c r="V13" s="124">
        <f t="shared" si="0"/>
        <v>3</v>
      </c>
      <c r="W13" s="127"/>
      <c r="X13" s="127"/>
      <c r="Y13" s="127"/>
      <c r="Z13" s="127"/>
      <c r="AA13" s="124" t="str">
        <f t="shared" si="1"/>
        <v/>
      </c>
      <c r="AB13" s="127"/>
      <c r="AC13" s="128">
        <f t="shared" si="2"/>
        <v>0</v>
      </c>
    </row>
    <row r="14" spans="1:29" ht="14.25" thickTop="1" thickBot="1">
      <c r="A14" s="27"/>
      <c r="B14" s="8">
        <f>SUM(B5:B13)</f>
        <v>2767</v>
      </c>
      <c r="C14" s="8">
        <f>SUM(C5:C13)</f>
        <v>36</v>
      </c>
      <c r="D14" s="42" t="s">
        <v>5</v>
      </c>
      <c r="E14" s="30">
        <f>SUM(E5:E13)</f>
        <v>40</v>
      </c>
      <c r="F14" s="30">
        <f>SUM(F5:F13)</f>
        <v>38</v>
      </c>
      <c r="G14" s="37">
        <f>SUM(G5:G13)</f>
        <v>4</v>
      </c>
      <c r="H14" s="10">
        <f>SUM(H5:H13)</f>
        <v>2</v>
      </c>
      <c r="I14" s="29">
        <f>SUM(I5:I13)</f>
        <v>1</v>
      </c>
      <c r="J14" s="35">
        <f>IF((A28=27),"",(SUM(J5:J13)/SUM(J5:L13))*100)</f>
        <v>28.571428571428569</v>
      </c>
      <c r="K14" s="22">
        <f>IF((A28=27),"",(SUM(K5:K13)/SUM(J5:L13))*100)</f>
        <v>42.857142857142854</v>
      </c>
      <c r="L14" s="31">
        <f>IF((A28=27),"",(SUM(L5:L13)/SUM(J5:L13))*100)</f>
        <v>28.571428571428569</v>
      </c>
      <c r="M14" s="15">
        <f>SUM(M5:M13)</f>
        <v>0</v>
      </c>
      <c r="N14" s="10">
        <f>SUM(N5:N13)</f>
        <v>1</v>
      </c>
      <c r="O14" s="17">
        <f>SUM(O5:O13)</f>
        <v>0</v>
      </c>
      <c r="P14" s="30">
        <f>SUM(P5:P13)</f>
        <v>17</v>
      </c>
      <c r="Q14" s="29">
        <f>SUM(Q5:Q13)</f>
        <v>5</v>
      </c>
      <c r="R14" s="153"/>
      <c r="S14" s="15">
        <f>IF(Q14=0,"",SUM(S5:S13)/Q14)</f>
        <v>0</v>
      </c>
      <c r="T14" s="129"/>
      <c r="U14" s="130"/>
      <c r="V14" s="129">
        <f>SUM(V5:V13)</f>
        <v>11</v>
      </c>
      <c r="W14" s="130">
        <f>ColorFunction($E$30,$E$5:$E$13)</f>
        <v>0</v>
      </c>
      <c r="X14" s="130">
        <f>ColorFunction($E$31,$E$5:$E$13)</f>
        <v>0</v>
      </c>
      <c r="Y14" s="130">
        <f>ColorFunction($E$32,$E$5:$E$13)</f>
        <v>4</v>
      </c>
      <c r="Z14" s="130">
        <f>ColorFunction($E$33,$E$5:$E$13)</f>
        <v>0</v>
      </c>
      <c r="AA14" s="131">
        <f>SUM(AA5:AA13)/(9-Q14)*100</f>
        <v>50</v>
      </c>
      <c r="AB14" s="130">
        <f>COUNTIF(P5:P13,"&gt;2")</f>
        <v>1</v>
      </c>
      <c r="AC14" s="129">
        <f>IF((G14=0),"",SUM(AC5:AC13)/G14*100)</f>
        <v>50</v>
      </c>
    </row>
    <row r="15" spans="1:29" ht="13.5" thickTop="1">
      <c r="A15" s="24">
        <v>10</v>
      </c>
      <c r="B15" s="3">
        <v>481</v>
      </c>
      <c r="C15" s="3">
        <v>5</v>
      </c>
      <c r="D15" s="39">
        <v>4</v>
      </c>
      <c r="E15" s="48">
        <v>5</v>
      </c>
      <c r="F15" s="91">
        <v>5</v>
      </c>
      <c r="G15" s="48">
        <v>1</v>
      </c>
      <c r="H15" s="52"/>
      <c r="I15" s="68"/>
      <c r="J15" s="51"/>
      <c r="K15" s="52">
        <v>1</v>
      </c>
      <c r="L15" s="53"/>
      <c r="M15" s="69"/>
      <c r="N15" s="52"/>
      <c r="O15" s="53"/>
      <c r="P15" s="91">
        <v>2</v>
      </c>
      <c r="Q15" s="68">
        <v>1</v>
      </c>
      <c r="R15" s="69"/>
      <c r="S15" s="69"/>
      <c r="T15" s="122"/>
      <c r="U15" s="124"/>
      <c r="V15" s="124">
        <f t="shared" ref="V15:V23" si="3">IF(Q15=0,"",P15)</f>
        <v>2</v>
      </c>
      <c r="W15" s="124"/>
      <c r="X15" s="124"/>
      <c r="Y15" s="124"/>
      <c r="Z15" s="124"/>
      <c r="AA15" s="124" t="str">
        <f t="shared" ref="AA15:AA23" si="4">IF(AND(Q15="",P15=1),1,"")</f>
        <v/>
      </c>
      <c r="AB15" s="124"/>
      <c r="AC15" s="125">
        <f t="shared" ref="AC15:AC23" si="5">IF(AND(G15=""),"",SUM(K15))</f>
        <v>1</v>
      </c>
    </row>
    <row r="16" spans="1:29">
      <c r="A16" s="25">
        <v>11</v>
      </c>
      <c r="B16" s="2">
        <v>319</v>
      </c>
      <c r="C16" s="2">
        <v>4</v>
      </c>
      <c r="D16" s="40">
        <v>16</v>
      </c>
      <c r="E16" s="56">
        <v>4</v>
      </c>
      <c r="F16" s="55">
        <v>4</v>
      </c>
      <c r="G16" s="56"/>
      <c r="H16" s="57">
        <v>1</v>
      </c>
      <c r="I16" s="58"/>
      <c r="J16" s="59"/>
      <c r="K16" s="57">
        <v>1</v>
      </c>
      <c r="L16" s="60"/>
      <c r="M16" s="61"/>
      <c r="N16" s="57"/>
      <c r="O16" s="60"/>
      <c r="P16" s="55">
        <v>2</v>
      </c>
      <c r="Q16" s="58">
        <v>1</v>
      </c>
      <c r="R16" s="61"/>
      <c r="S16" s="61"/>
      <c r="T16" s="121"/>
      <c r="U16" s="126"/>
      <c r="V16" s="124">
        <f t="shared" si="3"/>
        <v>2</v>
      </c>
      <c r="W16" s="126"/>
      <c r="X16" s="126"/>
      <c r="Y16" s="126"/>
      <c r="Z16" s="126"/>
      <c r="AA16" s="124" t="str">
        <f t="shared" si="4"/>
        <v/>
      </c>
      <c r="AB16" s="126"/>
      <c r="AC16" s="121" t="str">
        <f t="shared" si="5"/>
        <v/>
      </c>
    </row>
    <row r="17" spans="1:29">
      <c r="A17" s="25">
        <v>12</v>
      </c>
      <c r="B17" s="2">
        <v>431</v>
      </c>
      <c r="C17" s="2">
        <v>5</v>
      </c>
      <c r="D17" s="40">
        <v>2</v>
      </c>
      <c r="E17" s="179">
        <v>8</v>
      </c>
      <c r="F17" s="55">
        <v>7</v>
      </c>
      <c r="G17" s="56">
        <v>1</v>
      </c>
      <c r="H17" s="57"/>
      <c r="I17" s="58"/>
      <c r="J17" s="59"/>
      <c r="K17" s="57"/>
      <c r="L17" s="60">
        <v>1</v>
      </c>
      <c r="M17" s="61"/>
      <c r="N17" s="57"/>
      <c r="O17" s="60"/>
      <c r="P17" s="55">
        <v>3</v>
      </c>
      <c r="Q17" s="58"/>
      <c r="R17" s="61"/>
      <c r="S17" s="61"/>
      <c r="T17" s="121"/>
      <c r="U17" s="126"/>
      <c r="V17" s="124" t="str">
        <f t="shared" si="3"/>
        <v/>
      </c>
      <c r="W17" s="126"/>
      <c r="X17" s="126"/>
      <c r="Y17" s="126"/>
      <c r="Z17" s="126"/>
      <c r="AA17" s="124" t="str">
        <f t="shared" si="4"/>
        <v/>
      </c>
      <c r="AB17" s="126"/>
      <c r="AC17" s="121">
        <f t="shared" si="5"/>
        <v>0</v>
      </c>
    </row>
    <row r="18" spans="1:29">
      <c r="A18" s="25">
        <v>13</v>
      </c>
      <c r="B18" s="2">
        <v>122</v>
      </c>
      <c r="C18" s="2">
        <v>3</v>
      </c>
      <c r="D18" s="40">
        <v>18</v>
      </c>
      <c r="E18" s="56">
        <v>3</v>
      </c>
      <c r="F18" s="55">
        <v>3</v>
      </c>
      <c r="G18" s="56"/>
      <c r="H18" s="57"/>
      <c r="I18" s="58"/>
      <c r="J18" s="59"/>
      <c r="K18" s="57"/>
      <c r="L18" s="60"/>
      <c r="M18" s="61"/>
      <c r="N18" s="57"/>
      <c r="O18" s="60"/>
      <c r="P18" s="55">
        <v>2</v>
      </c>
      <c r="Q18" s="58">
        <v>1</v>
      </c>
      <c r="R18" s="61"/>
      <c r="S18" s="61"/>
      <c r="T18" s="121"/>
      <c r="U18" s="126"/>
      <c r="V18" s="124">
        <f t="shared" si="3"/>
        <v>2</v>
      </c>
      <c r="W18" s="126"/>
      <c r="X18" s="126"/>
      <c r="Y18" s="126"/>
      <c r="Z18" s="126"/>
      <c r="AA18" s="124" t="str">
        <f t="shared" si="4"/>
        <v/>
      </c>
      <c r="AB18" s="126"/>
      <c r="AC18" s="121" t="str">
        <f t="shared" si="5"/>
        <v/>
      </c>
    </row>
    <row r="19" spans="1:29">
      <c r="A19" s="25">
        <v>14</v>
      </c>
      <c r="B19" s="2">
        <v>379</v>
      </c>
      <c r="C19" s="2">
        <v>4</v>
      </c>
      <c r="D19" s="40">
        <v>6</v>
      </c>
      <c r="E19" s="168">
        <v>5</v>
      </c>
      <c r="F19" s="55">
        <v>5</v>
      </c>
      <c r="G19" s="56">
        <v>1</v>
      </c>
      <c r="H19" s="57"/>
      <c r="I19" s="58"/>
      <c r="J19" s="59">
        <v>1</v>
      </c>
      <c r="K19" s="57"/>
      <c r="L19" s="60"/>
      <c r="M19" s="61"/>
      <c r="N19" s="57">
        <v>1</v>
      </c>
      <c r="O19" s="60">
        <v>1</v>
      </c>
      <c r="P19" s="55">
        <v>1</v>
      </c>
      <c r="Q19" s="58"/>
      <c r="R19" s="61"/>
      <c r="S19" s="61"/>
      <c r="T19" s="121"/>
      <c r="U19" s="126"/>
      <c r="V19" s="124" t="str">
        <f t="shared" si="3"/>
        <v/>
      </c>
      <c r="W19" s="126"/>
      <c r="X19" s="126"/>
      <c r="Y19" s="126"/>
      <c r="Z19" s="126"/>
      <c r="AA19" s="124">
        <f t="shared" si="4"/>
        <v>1</v>
      </c>
      <c r="AB19" s="126"/>
      <c r="AC19" s="121">
        <f t="shared" si="5"/>
        <v>0</v>
      </c>
    </row>
    <row r="20" spans="1:29">
      <c r="A20" s="25">
        <v>15</v>
      </c>
      <c r="B20" s="2">
        <v>316</v>
      </c>
      <c r="C20" s="2">
        <v>4</v>
      </c>
      <c r="D20" s="40">
        <v>8</v>
      </c>
      <c r="E20" s="168">
        <v>5</v>
      </c>
      <c r="F20" s="55">
        <v>5</v>
      </c>
      <c r="G20" s="56">
        <v>1</v>
      </c>
      <c r="H20" s="57"/>
      <c r="I20" s="58"/>
      <c r="J20" s="59"/>
      <c r="K20" s="57">
        <v>1</v>
      </c>
      <c r="L20" s="60"/>
      <c r="M20" s="61"/>
      <c r="N20" s="57"/>
      <c r="O20" s="60"/>
      <c r="P20" s="55">
        <v>2</v>
      </c>
      <c r="Q20" s="58"/>
      <c r="R20" s="61"/>
      <c r="S20" s="61"/>
      <c r="T20" s="121"/>
      <c r="U20" s="126"/>
      <c r="V20" s="124" t="str">
        <f t="shared" si="3"/>
        <v/>
      </c>
      <c r="W20" s="126"/>
      <c r="X20" s="126"/>
      <c r="Y20" s="126"/>
      <c r="Z20" s="126"/>
      <c r="AA20" s="124" t="str">
        <f t="shared" si="4"/>
        <v/>
      </c>
      <c r="AB20" s="126"/>
      <c r="AC20" s="121">
        <f t="shared" si="5"/>
        <v>1</v>
      </c>
    </row>
    <row r="21" spans="1:29">
      <c r="A21" s="25">
        <v>16</v>
      </c>
      <c r="B21" s="2">
        <v>322</v>
      </c>
      <c r="C21" s="2">
        <v>4</v>
      </c>
      <c r="D21" s="40">
        <v>14</v>
      </c>
      <c r="E21" s="56">
        <v>4</v>
      </c>
      <c r="F21" s="55">
        <v>4</v>
      </c>
      <c r="G21" s="56">
        <v>1</v>
      </c>
      <c r="H21" s="57"/>
      <c r="I21" s="58"/>
      <c r="J21" s="59"/>
      <c r="K21" s="57">
        <v>1</v>
      </c>
      <c r="L21" s="60"/>
      <c r="M21" s="61"/>
      <c r="N21" s="57"/>
      <c r="O21" s="60"/>
      <c r="P21" s="55">
        <v>2</v>
      </c>
      <c r="Q21" s="58">
        <v>1</v>
      </c>
      <c r="R21" s="61"/>
      <c r="S21" s="61"/>
      <c r="T21" s="121"/>
      <c r="U21" s="126"/>
      <c r="V21" s="124">
        <f t="shared" si="3"/>
        <v>2</v>
      </c>
      <c r="W21" s="126"/>
      <c r="X21" s="126"/>
      <c r="Y21" s="126"/>
      <c r="Z21" s="126"/>
      <c r="AA21" s="124" t="str">
        <f t="shared" si="4"/>
        <v/>
      </c>
      <c r="AB21" s="126"/>
      <c r="AC21" s="121">
        <f t="shared" si="5"/>
        <v>1</v>
      </c>
    </row>
    <row r="22" spans="1:29">
      <c r="A22" s="25">
        <v>17</v>
      </c>
      <c r="B22" s="2">
        <v>345</v>
      </c>
      <c r="C22" s="2">
        <v>4</v>
      </c>
      <c r="D22" s="40">
        <v>10</v>
      </c>
      <c r="E22" s="56">
        <v>4</v>
      </c>
      <c r="F22" s="55">
        <v>4</v>
      </c>
      <c r="G22" s="56"/>
      <c r="H22" s="57">
        <v>1</v>
      </c>
      <c r="I22" s="58"/>
      <c r="J22" s="59"/>
      <c r="K22" s="57">
        <v>1</v>
      </c>
      <c r="L22" s="60"/>
      <c r="M22" s="61"/>
      <c r="N22" s="57"/>
      <c r="O22" s="60"/>
      <c r="P22" s="55">
        <v>2</v>
      </c>
      <c r="Q22" s="58">
        <v>1</v>
      </c>
      <c r="R22" s="61"/>
      <c r="S22" s="61"/>
      <c r="T22" s="121"/>
      <c r="U22" s="126"/>
      <c r="V22" s="124">
        <f t="shared" si="3"/>
        <v>2</v>
      </c>
      <c r="W22" s="126"/>
      <c r="X22" s="126"/>
      <c r="Y22" s="126"/>
      <c r="Z22" s="126"/>
      <c r="AA22" s="124" t="str">
        <f t="shared" si="4"/>
        <v/>
      </c>
      <c r="AB22" s="126"/>
      <c r="AC22" s="121" t="str">
        <f t="shared" si="5"/>
        <v/>
      </c>
    </row>
    <row r="23" spans="1:29" ht="13.5" thickBot="1">
      <c r="A23" s="28">
        <v>18</v>
      </c>
      <c r="B23" s="5">
        <v>281</v>
      </c>
      <c r="C23" s="5">
        <v>4</v>
      </c>
      <c r="D23" s="43">
        <v>12</v>
      </c>
      <c r="E23" s="168">
        <v>5</v>
      </c>
      <c r="F23" s="70">
        <v>5</v>
      </c>
      <c r="G23" s="71"/>
      <c r="H23" s="72">
        <v>1</v>
      </c>
      <c r="I23" s="73"/>
      <c r="J23" s="74"/>
      <c r="K23" s="72"/>
      <c r="L23" s="75">
        <v>1</v>
      </c>
      <c r="M23" s="76"/>
      <c r="N23" s="72"/>
      <c r="O23" s="75"/>
      <c r="P23" s="70">
        <v>3</v>
      </c>
      <c r="Q23" s="73">
        <v>1</v>
      </c>
      <c r="R23" s="76"/>
      <c r="S23" s="76"/>
      <c r="T23" s="133"/>
      <c r="U23" s="132"/>
      <c r="V23" s="124">
        <f t="shared" si="3"/>
        <v>3</v>
      </c>
      <c r="W23" s="132"/>
      <c r="X23" s="132"/>
      <c r="Y23" s="132"/>
      <c r="Z23" s="132"/>
      <c r="AA23" s="124" t="str">
        <f t="shared" si="4"/>
        <v/>
      </c>
      <c r="AB23" s="132"/>
      <c r="AC23" s="128" t="str">
        <f t="shared" si="5"/>
        <v/>
      </c>
    </row>
    <row r="24" spans="1:29" ht="14.25" thickTop="1" thickBot="1">
      <c r="A24" s="7"/>
      <c r="B24" s="8">
        <f>SUM(B15:B23)</f>
        <v>2996</v>
      </c>
      <c r="C24" s="8">
        <f>SUM(C15:C23)</f>
        <v>37</v>
      </c>
      <c r="D24" s="42" t="s">
        <v>6</v>
      </c>
      <c r="E24" s="30">
        <f>SUM(E15:E23)</f>
        <v>43</v>
      </c>
      <c r="F24" s="30">
        <f>SUM(F15:F23)</f>
        <v>42</v>
      </c>
      <c r="G24" s="37">
        <f>SUM(G15:G23)</f>
        <v>5</v>
      </c>
      <c r="H24" s="10">
        <f>SUM(H15:H23)</f>
        <v>3</v>
      </c>
      <c r="I24" s="29">
        <f>SUM(I15:I23)</f>
        <v>0</v>
      </c>
      <c r="J24" s="35">
        <f>IF((A29=27),"",(SUM(J15:J23)/SUM(J15:L23))*100)</f>
        <v>12.5</v>
      </c>
      <c r="K24" s="35">
        <f>IF((A29=27),"",(SUM(K15:K23)/SUM(J15:L23))*100)</f>
        <v>62.5</v>
      </c>
      <c r="L24" s="35">
        <f>IF((A29=27),"",(SUM(L15:L23)/SUM(J15:L23))*100)</f>
        <v>25</v>
      </c>
      <c r="M24" s="15">
        <f>SUM(M15:M23)</f>
        <v>0</v>
      </c>
      <c r="N24" s="10">
        <f>SUM(N15:N23)</f>
        <v>1</v>
      </c>
      <c r="O24" s="17">
        <f>SUM(O15:O23)</f>
        <v>1</v>
      </c>
      <c r="P24" s="30">
        <f>SUM(P15:P23)</f>
        <v>19</v>
      </c>
      <c r="Q24" s="29">
        <f>SUM(Q15:Q23)</f>
        <v>6</v>
      </c>
      <c r="R24" s="153"/>
      <c r="S24" s="15">
        <f>IF(Q24=0,"",SUM(S15:S23)/Q24)</f>
        <v>0</v>
      </c>
      <c r="T24" s="129"/>
      <c r="U24" s="130"/>
      <c r="V24" s="129">
        <f>SUM(V15:V23)</f>
        <v>13</v>
      </c>
      <c r="W24" s="130">
        <f>ColorFunction($E$30,$E$15:$E$23)</f>
        <v>0</v>
      </c>
      <c r="X24" s="130">
        <f>ColorFunction($E$31,$E$15:$E$23)</f>
        <v>0</v>
      </c>
      <c r="Y24" s="130">
        <f>ColorFunction($E$32,$E$15:$E$23)</f>
        <v>3</v>
      </c>
      <c r="Z24" s="130">
        <f>ColorFunction($E$33,$E$15:$E$23)</f>
        <v>1</v>
      </c>
      <c r="AA24" s="131">
        <f>SUM(AA15:AA23)/(9-Q24)*100</f>
        <v>33.333333333333329</v>
      </c>
      <c r="AB24" s="130">
        <f>COUNTIF(P15:P23,"&gt;2")</f>
        <v>2</v>
      </c>
      <c r="AC24" s="131">
        <f>IF((G24=0),"",SUM(AC15:AC23)/G24*100)</f>
        <v>60</v>
      </c>
    </row>
    <row r="25" spans="1:29" ht="14.25" thickTop="1" thickBot="1">
      <c r="A25" s="6"/>
      <c r="B25" s="9">
        <f>SUM(B24,B14)</f>
        <v>5763</v>
      </c>
      <c r="C25" s="9">
        <f>SUM(C24,C14)</f>
        <v>73</v>
      </c>
      <c r="D25" s="44" t="s">
        <v>7</v>
      </c>
      <c r="E25" s="81">
        <f>IF(E14=0,"0",(E24+E14))</f>
        <v>83</v>
      </c>
      <c r="F25" s="30">
        <f>SUM(F14,F24)</f>
        <v>80</v>
      </c>
      <c r="G25" s="18">
        <f>SUM(G24,G14)</f>
        <v>9</v>
      </c>
      <c r="H25" s="11">
        <f>SUM(H24,H14)</f>
        <v>5</v>
      </c>
      <c r="I25" s="20">
        <f>SUM(I24,I14)</f>
        <v>1</v>
      </c>
      <c r="J25" s="36">
        <f>IF((A28=27),"",(SUM(J14,J24)/2))</f>
        <v>20.535714285714285</v>
      </c>
      <c r="K25" s="23">
        <f>IF((A28=27),"",(SUM(K14,K24)/2))</f>
        <v>52.678571428571431</v>
      </c>
      <c r="L25" s="32">
        <f>IF((A28=27),"",(SUM(L14,L24)/2))</f>
        <v>26.785714285714285</v>
      </c>
      <c r="M25" s="33">
        <f>SUM(M24,M14)</f>
        <v>0</v>
      </c>
      <c r="N25" s="11">
        <f>SUM(N24,N14)</f>
        <v>2</v>
      </c>
      <c r="O25" s="21">
        <f>SUM(O24,O14)</f>
        <v>1</v>
      </c>
      <c r="P25" s="92">
        <f>IF(P14+P24=0,"",SUM(P24,P14))</f>
        <v>36</v>
      </c>
      <c r="Q25" s="20">
        <f>IF(Q14+Q24=0,"",SUM(Q24,Q14))</f>
        <v>11</v>
      </c>
      <c r="R25" s="154"/>
      <c r="S25" s="33">
        <f>IF(Q25="","",SUM(S24,S14)/2)</f>
        <v>0</v>
      </c>
      <c r="T25" s="80">
        <f>IF(N25=0,"",(O25)/N25*100)</f>
        <v>50</v>
      </c>
      <c r="U25" s="82">
        <f>IF(Q25="","",(Q25)/18*100)</f>
        <v>61.111111111111114</v>
      </c>
      <c r="V25" s="93">
        <f>IF(Q25="","",(V14+V24)/Q25)</f>
        <v>2.1818181818181817</v>
      </c>
      <c r="W25" s="82">
        <f>SUM(W14,W24)</f>
        <v>0</v>
      </c>
      <c r="X25" s="82" t="str">
        <f>IF(X14+X24=0,"",SUM(X14,X24))</f>
        <v/>
      </c>
      <c r="Y25" s="82">
        <f>SUM(Y14,Y24)</f>
        <v>7</v>
      </c>
      <c r="Z25" s="82">
        <f>SUM(Z14,Z24)</f>
        <v>1</v>
      </c>
      <c r="AA25" s="101">
        <f>IF(Q25="","",SUM(AA5:AA13,AA15:AA23)/SUM(18-Q25)*100)</f>
        <v>42.857142857142854</v>
      </c>
      <c r="AB25" s="82">
        <f>SUM(AB14,AB24)</f>
        <v>3</v>
      </c>
      <c r="AC25" s="102">
        <f>SUM(AC24,AC14)/2</f>
        <v>55</v>
      </c>
    </row>
    <row r="26" spans="1:29" ht="13.5" thickTop="1"/>
    <row r="27" spans="1:29">
      <c r="E27" s="85" t="s">
        <v>56</v>
      </c>
    </row>
    <row r="28" spans="1:29" ht="15.75" thickBot="1">
      <c r="A28" s="103">
        <f>COUNTBLANK(I5:K13)</f>
        <v>21</v>
      </c>
      <c r="W28" s="155" t="s">
        <v>115</v>
      </c>
    </row>
    <row r="29" spans="1:29" ht="14.25" thickTop="1" thickBot="1">
      <c r="A29" s="103">
        <f>COUNTBLANK(I15:K23)</f>
        <v>21</v>
      </c>
      <c r="E29" t="s">
        <v>54</v>
      </c>
      <c r="S29" s="37" t="s">
        <v>94</v>
      </c>
      <c r="T29" s="14"/>
      <c r="W29" s="156" t="s">
        <v>116</v>
      </c>
      <c r="X29" s="160" t="s">
        <v>123</v>
      </c>
      <c r="Y29" s="156" t="s">
        <v>109</v>
      </c>
    </row>
    <row r="30" spans="1:29" ht="14.25" thickTop="1" thickBot="1">
      <c r="A30" s="103">
        <f>SUM(L5:L23)</f>
        <v>32.571428571428569</v>
      </c>
      <c r="E30" s="123" t="s">
        <v>79</v>
      </c>
      <c r="S30" s="30" t="s">
        <v>95</v>
      </c>
      <c r="T30" s="30">
        <f>SUMIF(C:C,"3",E:E)/COUNTIF(C:C,3)</f>
        <v>3.6666666666666665</v>
      </c>
      <c r="W30" s="156" t="s">
        <v>117</v>
      </c>
      <c r="X30" s="118">
        <f>COUNTIFS(R5:R23,"&gt;=45",R5:R23,"&lt;=70")</f>
        <v>0</v>
      </c>
      <c r="Y30" s="157" t="str">
        <f>IF(X30=0,"",AVERAGEIFS(S5:S23,R5:R23,"&gt;=45",R5:R23,"&lt;=70"))</f>
        <v/>
      </c>
    </row>
    <row r="31" spans="1:29" ht="14.25" thickTop="1" thickBot="1">
      <c r="E31" s="88" t="s">
        <v>51</v>
      </c>
      <c r="S31" s="30" t="s">
        <v>96</v>
      </c>
      <c r="T31" s="30">
        <f>SUMIF(C:C,"4",E:E)/COUNTIF(C:C,4)</f>
        <v>4.4545454545454541</v>
      </c>
      <c r="W31" s="158" t="s">
        <v>118</v>
      </c>
      <c r="X31" s="118">
        <f>COUNTIFS(R5:R23,"&gt;=71",R5:R23,"&lt;=90")</f>
        <v>0</v>
      </c>
      <c r="Y31" s="157" t="str">
        <f>IF(X31=0,"",AVERAGEIFS(S5:S23,R5:R23,"&gt;=71",R5:R23,"&lt;=90"))</f>
        <v/>
      </c>
    </row>
    <row r="32" spans="1:29" ht="14.25" thickTop="1" thickBot="1">
      <c r="E32" s="119" t="s">
        <v>52</v>
      </c>
      <c r="S32" s="30" t="s">
        <v>97</v>
      </c>
      <c r="T32" s="30">
        <f>SUMIF(C:C,"5",E:E)/COUNTIF(C:C,5)</f>
        <v>5.75</v>
      </c>
      <c r="W32" s="158" t="s">
        <v>119</v>
      </c>
      <c r="X32" s="118">
        <f>COUNTIFS(R5:R23,"&gt;=91",R5:R23,"&lt;=115")</f>
        <v>0</v>
      </c>
      <c r="Y32" s="159" t="str">
        <f>IF(X32=0,"",AVERAGEIFS(S5:S23,R5:R23,"&gt;=91",R5:R23,"&lt;=115"))</f>
        <v/>
      </c>
    </row>
    <row r="33" spans="5:26" ht="14.25" thickTop="1" thickBot="1">
      <c r="E33" s="89" t="s">
        <v>55</v>
      </c>
      <c r="F33" s="89"/>
      <c r="G33" s="89"/>
      <c r="W33" s="158" t="s">
        <v>120</v>
      </c>
      <c r="X33" s="118">
        <f>COUNTIFS(R5:R23,"&gt;=116",R5:R23,"&lt;=140")</f>
        <v>0</v>
      </c>
      <c r="Y33" s="157" t="str">
        <f>IF(X33=0,"",AVERAGEIFS(S5:S23,R5:R23,"&gt;=116",R5:R23,"&lt;=140"))</f>
        <v/>
      </c>
    </row>
    <row r="34" spans="5:26" ht="14.25" thickTop="1" thickBot="1">
      <c r="S34" s="30" t="s">
        <v>102</v>
      </c>
      <c r="T34" s="136">
        <f>IF(E25="0","",SUM(E18:E21)-SUM(C18:C21))</f>
        <v>2</v>
      </c>
      <c r="W34" s="158" t="s">
        <v>121</v>
      </c>
      <c r="X34" s="118">
        <f>COUNTIFS(R5:R23,"&gt;=141",R5:R23,"&lt;=161")</f>
        <v>0</v>
      </c>
      <c r="Y34" s="157" t="str">
        <f>IF(X34=0,"",AVERAGEIFS(S5:S23,R5:R23,"&gt;=141",R5:R23,"&lt;=160"))</f>
        <v/>
      </c>
    </row>
    <row r="35" spans="5:26" ht="14.25" thickTop="1" thickBot="1">
      <c r="S35" s="30" t="s">
        <v>103</v>
      </c>
      <c r="T35" s="136">
        <f>IF(E25="0","",SUM(E15:E17)-SUM(C15:C17))</f>
        <v>3</v>
      </c>
      <c r="W35" s="158" t="s">
        <v>122</v>
      </c>
      <c r="X35" s="118">
        <f>COUNTIFS(R5:R23,"&gt;=161",R5:R23,"&lt;=180")</f>
        <v>0</v>
      </c>
      <c r="Y35" s="157" t="str">
        <f>IF(X35=0,"",AVERAGEIFS(S5:S23,R5:R23,"&gt;=161",R5:R23,"&lt;=180"))</f>
        <v/>
      </c>
    </row>
    <row r="36" spans="5:26" ht="13.5" thickTop="1"/>
    <row r="37" spans="5:26" ht="13.5" thickBot="1">
      <c r="S37" s="38"/>
      <c r="W37" s="98" t="s">
        <v>124</v>
      </c>
    </row>
    <row r="38" spans="5:26" ht="14.25" thickTop="1" thickBot="1">
      <c r="W38" s="156" t="s">
        <v>116</v>
      </c>
      <c r="X38" s="160" t="s">
        <v>123</v>
      </c>
      <c r="Y38" s="165" t="s">
        <v>138</v>
      </c>
      <c r="Z38" s="166" t="s">
        <v>135</v>
      </c>
    </row>
    <row r="39" spans="5:26" ht="14.25" thickTop="1" thickBot="1">
      <c r="W39" s="158" t="s">
        <v>139</v>
      </c>
      <c r="X39" s="118">
        <f>COUNTIFS(S5:S23,"&gt;=0,1",S5:S23,"&lt;=0,9")</f>
        <v>0</v>
      </c>
      <c r="Y39" s="86" t="str">
        <f>IF(X39=0,"",COUNTIFS(P5:P23,"=1",S5:S23,"&lt;1"))</f>
        <v/>
      </c>
      <c r="Z39" s="86" t="str">
        <f t="shared" ref="Z39" si="6">IF(X39=0,"",Y39/X39*100)</f>
        <v/>
      </c>
    </row>
    <row r="40" spans="5:26" ht="14.25" thickTop="1" thickBot="1">
      <c r="W40" s="156" t="s">
        <v>125</v>
      </c>
      <c r="X40" s="118">
        <f>COUNTIFS(S5:S23,"&gt;=1",S5:S23,"&lt;=1,5")</f>
        <v>0</v>
      </c>
      <c r="Y40" s="86" t="str">
        <f>IF(X40=0,"",COUNTIFS(P5:P23,"=1",S5:S23,"&gt;=1",S5:S23,"&lt;=1,5"))</f>
        <v/>
      </c>
      <c r="Z40" s="86" t="str">
        <f>IF(X40=0,"",Y40/X40*100)</f>
        <v/>
      </c>
    </row>
    <row r="41" spans="5:26" ht="14.25" thickTop="1" thickBot="1">
      <c r="W41" s="156" t="s">
        <v>126</v>
      </c>
      <c r="X41" s="118">
        <f>COUNTIFS(S5:S23,"&gt;=1,6",S5:S23,"&lt;=3")</f>
        <v>0</v>
      </c>
      <c r="Y41" s="86" t="str">
        <f>IF(X41=0,"",COUNTIFS(P5:P23,"=1",S5:S23,"&gt;=1,6",S5:S23,"&lt;=3"))</f>
        <v/>
      </c>
      <c r="Z41" s="86" t="str">
        <f t="shared" ref="Z41:Z44" si="7">IF(X41=0,"",Y41/X41*100)</f>
        <v/>
      </c>
    </row>
    <row r="42" spans="5:26" ht="14.25" thickTop="1" thickBot="1">
      <c r="W42" s="156" t="s">
        <v>127</v>
      </c>
      <c r="X42" s="118">
        <f>COUNTIFS(S5:S23,"&gt;=3,1",S5:S23,"&lt;=4,5")</f>
        <v>0</v>
      </c>
      <c r="Y42" s="86" t="str">
        <f>IF(X42=0,"",COUNTIFS(P5:P23,"=1",S5:S23,"&gt;=3,1",S5:S23,"&lt;=4,5"))</f>
        <v/>
      </c>
      <c r="Z42" s="86" t="str">
        <f t="shared" si="7"/>
        <v/>
      </c>
    </row>
    <row r="43" spans="5:26" ht="14.25" thickTop="1" thickBot="1">
      <c r="W43" s="156" t="s">
        <v>128</v>
      </c>
      <c r="X43" s="118">
        <f>COUNTIFS(S5:S23,"&gt;=4,6",S5:S23,"&lt;=6")</f>
        <v>0</v>
      </c>
      <c r="Y43" s="86" t="str">
        <f>IF(X43=0,"",COUNTIFS(P5:P23,"=1",S5:S23,"&gt;=4,6",S5:S23,"&lt;=6"))</f>
        <v/>
      </c>
      <c r="Z43" s="86" t="str">
        <f t="shared" si="7"/>
        <v/>
      </c>
    </row>
    <row r="44" spans="5:26" ht="14.25" thickTop="1" thickBot="1">
      <c r="W44" s="158" t="s">
        <v>136</v>
      </c>
      <c r="X44" s="118">
        <f>COUNTIFS(S5:S23,"&gt;6")</f>
        <v>0</v>
      </c>
      <c r="Y44" s="86" t="str">
        <f>IF(X44=0,"",COUNTIFS(P5:P23,"=1",S5:S23,"&gt;6"))</f>
        <v/>
      </c>
      <c r="Z44" s="86" t="str">
        <f t="shared" si="7"/>
        <v/>
      </c>
    </row>
    <row r="45" spans="5:26" ht="13.5" thickTop="1"/>
  </sheetData>
  <sheetProtection formatCells="0" selectLockedCells="1"/>
  <phoneticPr fontId="0" type="noConversion"/>
  <pageMargins left="0.75" right="0.75" top="1" bottom="1" header="0.5" footer="0.5"/>
  <pageSetup paperSize="9" orientation="portrait" horizontalDpi="4294967293"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35</vt:i4>
      </vt:variant>
    </vt:vector>
  </HeadingPairs>
  <TitlesOfParts>
    <vt:vector size="35" baseType="lpstr">
      <vt:lpstr>Sæson statistik</vt:lpstr>
      <vt:lpstr>Sæson graf</vt:lpstr>
      <vt:lpstr>Putts vs birdies</vt:lpstr>
      <vt:lpstr>Scorekort til print</vt:lpstr>
      <vt:lpstr>Runde 1</vt:lpstr>
      <vt:lpstr>Runde 2</vt:lpstr>
      <vt:lpstr>Runde 3</vt:lpstr>
      <vt:lpstr>Runde 4</vt:lpstr>
      <vt:lpstr>Runde 5</vt:lpstr>
      <vt:lpstr>Runde 6</vt:lpstr>
      <vt:lpstr>Runde 7</vt:lpstr>
      <vt:lpstr>Runde 8</vt:lpstr>
      <vt:lpstr>Runde 9</vt:lpstr>
      <vt:lpstr>Runde 10</vt:lpstr>
      <vt:lpstr>Runde 11</vt:lpstr>
      <vt:lpstr>Runde 12</vt:lpstr>
      <vt:lpstr>Runde 13</vt:lpstr>
      <vt:lpstr>Runde 14</vt:lpstr>
      <vt:lpstr>Runde 15</vt:lpstr>
      <vt:lpstr>Runde 16</vt:lpstr>
      <vt:lpstr>Runde 17</vt:lpstr>
      <vt:lpstr>Runde 18</vt:lpstr>
      <vt:lpstr>Runde 19</vt:lpstr>
      <vt:lpstr>Runde 20</vt:lpstr>
      <vt:lpstr>Runde 21</vt:lpstr>
      <vt:lpstr>Runde 22</vt:lpstr>
      <vt:lpstr>Runde 23</vt:lpstr>
      <vt:lpstr>Runde 24</vt:lpstr>
      <vt:lpstr>Runde 25</vt:lpstr>
      <vt:lpstr>Runde 26</vt:lpstr>
      <vt:lpstr>Runde 27</vt:lpstr>
      <vt:lpstr>Runde 28</vt:lpstr>
      <vt:lpstr>Runde 29</vt:lpstr>
      <vt:lpstr>Runde 30</vt:lpstr>
      <vt:lpstr>DATA - nix pille</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Owner:</cp:lastModifiedBy>
  <cp:lastPrinted>2009-04-14T11:35:59Z</cp:lastPrinted>
  <dcterms:created xsi:type="dcterms:W3CDTF">1996-10-14T23:33:28Z</dcterms:created>
  <dcterms:modified xsi:type="dcterms:W3CDTF">2009-10-12T11:29:31Z</dcterms:modified>
</cp:coreProperties>
</file>